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dexDisk\отчеты для работы\апрель\"/>
    </mc:Choice>
  </mc:AlternateContent>
  <bookViews>
    <workbookView xWindow="0" yWindow="0" windowWidth="28800" windowHeight="12330" activeTab="1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52511"/>
</workbook>
</file>

<file path=xl/calcChain.xml><?xml version="1.0" encoding="utf-8"?>
<calcChain xmlns="http://schemas.openxmlformats.org/spreadsheetml/2006/main">
  <c r="A50" i="2" l="1"/>
  <c r="A47" i="1"/>
  <c r="A6" i="2"/>
  <c r="A22" i="2"/>
  <c r="A13" i="2"/>
  <c r="A15" i="1"/>
  <c r="A24" i="2"/>
  <c r="A44" i="1"/>
  <c r="A41" i="2"/>
  <c r="A4" i="2"/>
  <c r="A40" i="1"/>
  <c r="A31" i="2"/>
  <c r="A30" i="2"/>
  <c r="A38" i="2" s="1"/>
  <c r="A5" i="2"/>
  <c r="A12" i="2"/>
  <c r="A36" i="1"/>
  <c r="A33" i="2"/>
  <c r="A25" i="1"/>
  <c r="A6" i="1"/>
  <c r="A21" i="1"/>
  <c r="A14" i="1"/>
  <c r="A23" i="2"/>
  <c r="A41" i="1"/>
  <c r="A42" i="2"/>
  <c r="A16" i="2"/>
  <c r="A35" i="2"/>
  <c r="A9" i="4"/>
  <c r="A23" i="1"/>
  <c r="A39" i="1"/>
  <c r="A43" i="2"/>
  <c r="A18" i="1"/>
  <c r="A17" i="1"/>
  <c r="A32" i="2"/>
  <c r="A5" i="4"/>
  <c r="A14" i="2"/>
  <c r="A7" i="1"/>
  <c r="A20" i="1"/>
  <c r="A35" i="1"/>
  <c r="A43" i="1"/>
  <c r="A42" i="1"/>
  <c r="A26" i="1"/>
  <c r="A24" i="1"/>
  <c r="A44" i="2"/>
  <c r="A22" i="1"/>
  <c r="A34" i="2"/>
  <c r="A19" i="2" l="1"/>
  <c r="A9" i="2"/>
  <c r="A27" i="2"/>
  <c r="A31" i="1"/>
  <c r="A11" i="1"/>
  <c r="A45" i="2" l="1"/>
  <c r="A52" i="2" s="1"/>
  <c r="A49" i="1" l="1"/>
  <c r="A10" i="4" l="1"/>
  <c r="C3" i="1" l="1"/>
</calcChain>
</file>

<file path=xl/sharedStrings.xml><?xml version="1.0" encoding="utf-8"?>
<sst xmlns="http://schemas.openxmlformats.org/spreadsheetml/2006/main" count="98" uniqueCount="76">
  <si>
    <t>проект "Служба скорых чудес"</t>
  </si>
  <si>
    <t>проект "Открывая горизонты"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</si>
  <si>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</si>
  <si>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</si>
  <si>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</si>
  <si>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</si>
  <si>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</si>
  <si>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</si>
  <si>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</si>
  <si>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</si>
  <si>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</si>
  <si>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проект "Вернуть будущее""</t>
  </si>
  <si>
    <t>оплата услуг сиделок, сопровождающих детей в стационарах</t>
  </si>
  <si>
    <t>банковское обслуживание</t>
  </si>
  <si>
    <t>услуги операторов связи: работа горячей линии, доступ в интернет в офисе</t>
  </si>
  <si>
    <t>канцелярия</t>
  </si>
  <si>
    <t>налоги</t>
  </si>
  <si>
    <t>расходы на содержание проекта (з/п координатора, пропаганда и финансирование чудес)</t>
  </si>
  <si>
    <t>бухгалтерское обслуживание (з/п 2 бухгалтеров)</t>
  </si>
  <si>
    <t>управление фондом (з/п 3 сотрудников отдела организации чудес)</t>
  </si>
  <si>
    <t>коммунальные платежи за офис</t>
  </si>
  <si>
    <t>средства гигиены, питание для подопечных проекта</t>
  </si>
  <si>
    <t>Расходы благотворительного фонда "Дедморозим" // апрель 2018</t>
  </si>
  <si>
    <t>Итого потрачено на помощь тяжелобольным детям в апреле 2018 г.</t>
  </si>
  <si>
    <t>медицинские препараты для подопечных проекта</t>
  </si>
  <si>
    <t>печать полиграфических материалов для проведения игр</t>
  </si>
  <si>
    <t>печать фотографий для подопечных проекта</t>
  </si>
  <si>
    <t>благотворительная помощь детскому дому-интернату в п. Рудничный</t>
  </si>
  <si>
    <t>массажное оборудование</t>
  </si>
  <si>
    <t>консультации сотрудников Центра комплексной реабилитации инвалидов для сотрудников детских домов-интернатов в г. Оса и п. Рудничный</t>
  </si>
  <si>
    <t>продукты питания для подопечных проекта</t>
  </si>
  <si>
    <t>оборудование для чудомобиля</t>
  </si>
  <si>
    <t>расходы на поездку в Краснокамск, Горнозаводск</t>
  </si>
  <si>
    <t>средства гигиены и детское питание для подопечных проекта</t>
  </si>
  <si>
    <t>транспортные расходы</t>
  </si>
  <si>
    <t>прием эпилептолога для подопечной Евы Татариновой</t>
  </si>
  <si>
    <t>медицинская страховка для подопечного Кирилла Садкина</t>
  </si>
  <si>
    <t>реквизит для проведения игр</t>
  </si>
  <si>
    <t>мастер-класс по маникюру для пациентов паллиативного отделения</t>
  </si>
  <si>
    <t xml:space="preserve">печать плакатов о сборе средств гигиены </t>
  </si>
  <si>
    <t>передачки для Гайнуллиной в ПНИ</t>
  </si>
  <si>
    <t>полиграфия Больше жизни</t>
  </si>
  <si>
    <t>трахеостомы для воспитанников Рудничного</t>
  </si>
  <si>
    <t>услуги такси</t>
  </si>
  <si>
    <t>оформление медицинских книжек для волонтёров</t>
  </si>
  <si>
    <t>приобретение расходных медицинских материалов для проведения выездных акций</t>
  </si>
  <si>
    <t>благотворительная помощь Антону Воробьеву</t>
  </si>
  <si>
    <t>линия удлинительная для ВСП</t>
  </si>
  <si>
    <t>организация питания участников конкурса "Звездочки Прикамья"</t>
  </si>
  <si>
    <t>Потрачено в апреле на помощь подопечным фонда "Дедморозим"</t>
  </si>
  <si>
    <t>Итого потрачено на помощь детям, оставшимся без попечения родителей в апреле 2018 г.</t>
  </si>
  <si>
    <t>гелий для шаров ко дню именинника</t>
  </si>
  <si>
    <t>расходы на печать отчетов о Копилках детского здоровья</t>
  </si>
  <si>
    <t>обувь для студентов Кунгурского техникума-интерната</t>
  </si>
  <si>
    <t>покупка лекарств для проведения реабилитации студентам Кунгурского техникума-интерната</t>
  </si>
  <si>
    <t>средства реабилитации для детского дома-интерната в п. Рудничный</t>
  </si>
  <si>
    <t>аспиратор для подопечной Марии Мартюшовой</t>
  </si>
  <si>
    <t>кресло-коляска для подопечной Марии Мартюшовой</t>
  </si>
  <si>
    <t>фильтры для подопечных ВПС на респираторной поддержке</t>
  </si>
  <si>
    <t>проект "Больше жизни", выездная паллиативная служба (ВПС)</t>
  </si>
  <si>
    <t>услуги лабораторной диагностики для подопечных ВПС</t>
  </si>
  <si>
    <t>обследование подопечной Ксении Демченко</t>
  </si>
  <si>
    <t>перевозка биообразцов из пунктов Медлабэкспресс в офис</t>
  </si>
  <si>
    <t>консультации для подопечных проекта</t>
  </si>
  <si>
    <t>день именинника в детском доме-интернате п. Рудничный</t>
  </si>
  <si>
    <t>лекарства для подопечных проекта</t>
  </si>
  <si>
    <t>доставка пробирок на HLA-типирование в Казань</t>
  </si>
  <si>
    <t>расходы на проживание подопечного Кирилла Садкина, его мамы и сопровождающего врача на время обследования в клинике г. Дуйсбург</t>
  </si>
  <si>
    <t>авиабилеты к месту лечения в г. Дуйсбург для подопечного Кирилла Садкина, его мамы и сопровождающего врача</t>
  </si>
  <si>
    <t>функциональная кровать для подопечной Ани Макаровой</t>
  </si>
  <si>
    <t>медицинская техника для подопечного Азамата Хасанова</t>
  </si>
  <si>
    <t>авиабилеты в г. Москва, ДГКБ №13 на лечение в для подопечной Вики Кокшаровой</t>
  </si>
  <si>
    <t xml:space="preserve">авиабилеты в г. Москва, ННПЦ им. Дм. Рогачева на обследование подопечному Андрею Цаплину </t>
  </si>
  <si>
    <t>медицинское сопровождение Маши Мартюшовой во время поездки на реабилитацию</t>
  </si>
  <si>
    <t>авиабилеты для подопечного Вадима Желтышева</t>
  </si>
  <si>
    <t>страховка для мамы подопечного Кирилла Садкина и сопровождающего врача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</si>
</sst>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2" fontId="0" fillId="4" borderId="1" xfId="0" applyNumberForma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0" borderId="0" xfId="0" applyFill="1" applyBorder="1"/>
    <xf numFmtId="2" fontId="1" fillId="5" borderId="5" xfId="0" applyNumberFormat="1" applyFont="1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1" fillId="5" borderId="6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0" fontId="1" fillId="5" borderId="8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1" workbookViewId="0">
      <selection activeCell="D54" sqref="D54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48.85546875" customWidth="1"/>
    <col min="6" max="6" width="18.85546875" customWidth="1"/>
    <col min="8" max="8" width="18.85546875" customWidth="1"/>
  </cols>
  <sheetData>
    <row r="1" spans="1:9" ht="15.75" x14ac:dyDescent="0.25">
      <c r="A1" s="41" t="s">
        <v>22</v>
      </c>
      <c r="B1" s="41"/>
      <c r="C1" s="41"/>
      <c r="D1" s="41"/>
    </row>
    <row r="2" spans="1:9" x14ac:dyDescent="0.25">
      <c r="A2" s="1"/>
      <c r="B2" s="1"/>
      <c r="C2" s="1"/>
      <c r="D2" s="1"/>
    </row>
    <row r="3" spans="1:9" ht="29.25" customHeight="1" x14ac:dyDescent="0.25">
      <c r="A3" s="42" t="s">
        <v>49</v>
      </c>
      <c r="B3" s="42"/>
      <c r="C3" s="2">
        <f>A49+'Дети-сироты'!A52+'Организация чудес'!A10</f>
        <v>1357652.97</v>
      </c>
      <c r="D3" s="1"/>
    </row>
    <row r="4" spans="1:9" x14ac:dyDescent="0.25">
      <c r="C4" s="1"/>
      <c r="D4" s="1"/>
    </row>
    <row r="5" spans="1:9" x14ac:dyDescent="0.25">
      <c r="A5" s="34" t="s">
        <v>9</v>
      </c>
      <c r="B5" s="34"/>
      <c r="C5" s="34"/>
      <c r="D5" s="34"/>
    </row>
    <row r="6" spans="1:9" x14ac:dyDescent="0.25">
      <c r="A6" s="5">
        <f>8004.53+6087.14+6239.75</f>
        <v>20331.419999999998</v>
      </c>
      <c r="B6" s="46" t="s">
        <v>66</v>
      </c>
      <c r="C6" s="46"/>
      <c r="D6" s="46"/>
    </row>
    <row r="7" spans="1:9" x14ac:dyDescent="0.25">
      <c r="A7" s="5">
        <f>4000</f>
        <v>4000</v>
      </c>
      <c r="B7" s="43" t="s">
        <v>45</v>
      </c>
      <c r="C7" s="44"/>
      <c r="D7" s="45"/>
    </row>
    <row r="8" spans="1:9" x14ac:dyDescent="0.25">
      <c r="A8" s="5">
        <v>2000</v>
      </c>
      <c r="B8" s="43" t="s">
        <v>62</v>
      </c>
      <c r="C8" s="44"/>
      <c r="D8" s="45"/>
    </row>
    <row r="9" spans="1:9" ht="16.5" customHeight="1" x14ac:dyDescent="0.25">
      <c r="A9" s="12">
        <v>35533.800000000003</v>
      </c>
      <c r="B9" s="39" t="s">
        <v>17</v>
      </c>
      <c r="C9" s="39"/>
      <c r="D9" s="39"/>
    </row>
    <row r="10" spans="1:9" x14ac:dyDescent="0.25">
      <c r="A10" s="12">
        <v>12298</v>
      </c>
      <c r="B10" s="38" t="s">
        <v>16</v>
      </c>
      <c r="C10" s="38"/>
      <c r="D10" s="38"/>
    </row>
    <row r="11" spans="1:9" x14ac:dyDescent="0.25">
      <c r="A11" s="11">
        <f>SUM(A6:A10)</f>
        <v>74163.22</v>
      </c>
      <c r="B11" s="30" t="s">
        <v>5</v>
      </c>
      <c r="C11" s="30"/>
      <c r="D11" s="30"/>
    </row>
    <row r="12" spans="1:9" x14ac:dyDescent="0.25">
      <c r="C12" s="1"/>
      <c r="D12" s="1"/>
    </row>
    <row r="13" spans="1:9" x14ac:dyDescent="0.25">
      <c r="A13" s="34" t="s">
        <v>0</v>
      </c>
      <c r="B13" s="34"/>
      <c r="C13" s="34"/>
      <c r="D13" s="34"/>
      <c r="F13" s="14"/>
      <c r="G13" s="14"/>
      <c r="H13" s="14"/>
      <c r="I13" s="14"/>
    </row>
    <row r="14" spans="1:9" ht="29.25" customHeight="1" x14ac:dyDescent="0.25">
      <c r="A14" s="5">
        <f>45709+3878+47298</f>
        <v>96885</v>
      </c>
      <c r="B14" s="31" t="s">
        <v>67</v>
      </c>
      <c r="C14" s="32"/>
      <c r="D14" s="33"/>
      <c r="F14" s="14"/>
      <c r="G14" s="14"/>
      <c r="H14" s="14"/>
      <c r="I14" s="14"/>
    </row>
    <row r="15" spans="1:9" ht="29.25" customHeight="1" x14ac:dyDescent="0.25">
      <c r="A15" s="5">
        <f>60762</f>
        <v>60762</v>
      </c>
      <c r="B15" s="50" t="s">
        <v>68</v>
      </c>
      <c r="C15" s="51"/>
      <c r="D15" s="52"/>
      <c r="F15" s="14"/>
      <c r="G15" s="14"/>
      <c r="H15" s="14"/>
      <c r="I15" s="14"/>
    </row>
    <row r="16" spans="1:9" x14ac:dyDescent="0.25">
      <c r="A16" s="5">
        <v>55000</v>
      </c>
      <c r="B16" s="50" t="s">
        <v>57</v>
      </c>
      <c r="C16" s="51"/>
      <c r="D16" s="52"/>
      <c r="F16" s="14"/>
      <c r="G16" s="14"/>
      <c r="H16" s="14"/>
      <c r="I16" s="14"/>
    </row>
    <row r="17" spans="1:9" x14ac:dyDescent="0.25">
      <c r="A17" s="5">
        <f>700+5526+43700</f>
        <v>49926</v>
      </c>
      <c r="B17" s="31" t="s">
        <v>69</v>
      </c>
      <c r="C17" s="32"/>
      <c r="D17" s="33"/>
      <c r="F17" s="14"/>
      <c r="G17" s="14"/>
      <c r="H17" s="14"/>
      <c r="I17" s="14"/>
    </row>
    <row r="18" spans="1:9" x14ac:dyDescent="0.25">
      <c r="A18" s="5">
        <f>36600</f>
        <v>36600</v>
      </c>
      <c r="B18" s="17" t="s">
        <v>70</v>
      </c>
      <c r="C18" s="18"/>
      <c r="D18" s="19"/>
      <c r="F18" s="14"/>
      <c r="G18" s="14"/>
      <c r="H18" s="14"/>
      <c r="I18" s="14"/>
    </row>
    <row r="19" spans="1:9" x14ac:dyDescent="0.25">
      <c r="A19" s="5">
        <v>27636.75</v>
      </c>
      <c r="B19" s="50" t="s">
        <v>56</v>
      </c>
      <c r="C19" s="51"/>
      <c r="D19" s="52"/>
      <c r="F19" s="14"/>
      <c r="G19" s="14"/>
      <c r="H19" s="14"/>
      <c r="I19" s="14"/>
    </row>
    <row r="20" spans="1:9" x14ac:dyDescent="0.25">
      <c r="A20" s="5">
        <f>10200</f>
        <v>10200</v>
      </c>
      <c r="B20" s="31" t="s">
        <v>61</v>
      </c>
      <c r="C20" s="32"/>
      <c r="D20" s="33"/>
      <c r="F20" s="16"/>
      <c r="G20" s="16"/>
      <c r="H20" s="16"/>
      <c r="I20" s="14"/>
    </row>
    <row r="21" spans="1:9" x14ac:dyDescent="0.25">
      <c r="A21" s="5">
        <f>8166.65</f>
        <v>8166.65</v>
      </c>
      <c r="B21" s="56" t="s">
        <v>36</v>
      </c>
      <c r="C21" s="57"/>
      <c r="D21" s="58"/>
      <c r="F21" s="16"/>
      <c r="G21" s="16"/>
      <c r="H21" s="16"/>
      <c r="I21" s="14"/>
    </row>
    <row r="22" spans="1:9" x14ac:dyDescent="0.25">
      <c r="A22" s="5">
        <f>6994</f>
        <v>6994</v>
      </c>
      <c r="B22" s="53" t="s">
        <v>71</v>
      </c>
      <c r="C22" s="54"/>
      <c r="D22" s="55"/>
      <c r="F22" s="16"/>
      <c r="G22" s="16"/>
      <c r="H22" s="16"/>
      <c r="I22" s="14"/>
    </row>
    <row r="23" spans="1:9" ht="33" customHeight="1" x14ac:dyDescent="0.25">
      <c r="A23" s="5">
        <f>5842</f>
        <v>5842</v>
      </c>
      <c r="B23" s="31" t="s">
        <v>72</v>
      </c>
      <c r="C23" s="32"/>
      <c r="D23" s="33"/>
      <c r="F23" s="16"/>
      <c r="G23" s="16"/>
      <c r="H23" s="16"/>
      <c r="I23" s="14"/>
    </row>
    <row r="24" spans="1:9" ht="19.5" customHeight="1" x14ac:dyDescent="0.25">
      <c r="A24" s="5">
        <f>5200</f>
        <v>5200</v>
      </c>
      <c r="B24" s="31" t="s">
        <v>73</v>
      </c>
      <c r="C24" s="32"/>
      <c r="D24" s="33"/>
      <c r="F24" s="16"/>
      <c r="G24" s="16"/>
      <c r="H24" s="16"/>
      <c r="I24" s="14"/>
    </row>
    <row r="25" spans="1:9" x14ac:dyDescent="0.25">
      <c r="A25" s="5">
        <f>5000</f>
        <v>5000</v>
      </c>
      <c r="B25" s="53" t="s">
        <v>35</v>
      </c>
      <c r="C25" s="54"/>
      <c r="D25" s="55"/>
      <c r="F25" s="16"/>
      <c r="G25" s="16"/>
      <c r="H25" s="16"/>
      <c r="I25" s="14"/>
    </row>
    <row r="26" spans="1:9" x14ac:dyDescent="0.25">
      <c r="A26" s="5">
        <f>3541</f>
        <v>3541</v>
      </c>
      <c r="B26" s="53" t="s">
        <v>74</v>
      </c>
      <c r="C26" s="54"/>
      <c r="D26" s="55"/>
      <c r="F26" s="16"/>
      <c r="G26" s="16"/>
      <c r="H26" s="16"/>
      <c r="I26" s="14"/>
    </row>
    <row r="27" spans="1:9" x14ac:dyDescent="0.25">
      <c r="A27" s="5">
        <v>1667.44</v>
      </c>
      <c r="B27" s="31" t="s">
        <v>75</v>
      </c>
      <c r="C27" s="32"/>
      <c r="D27" s="33"/>
      <c r="F27" s="16"/>
      <c r="G27" s="16"/>
      <c r="H27" s="16"/>
      <c r="I27" s="14"/>
    </row>
    <row r="28" spans="1:9" ht="17.25" customHeight="1" x14ac:dyDescent="0.25">
      <c r="A28" s="5">
        <v>180</v>
      </c>
      <c r="B28" s="53" t="s">
        <v>52</v>
      </c>
      <c r="C28" s="54"/>
      <c r="D28" s="55"/>
      <c r="F28" s="15"/>
      <c r="G28" s="15"/>
      <c r="H28" s="15"/>
      <c r="I28" s="14"/>
    </row>
    <row r="29" spans="1:9" ht="19.5" customHeight="1" x14ac:dyDescent="0.25">
      <c r="A29" s="12">
        <v>35533.800000000003</v>
      </c>
      <c r="B29" s="39" t="s">
        <v>17</v>
      </c>
      <c r="C29" s="39"/>
      <c r="D29" s="39"/>
      <c r="F29" s="15"/>
      <c r="G29" s="15"/>
      <c r="H29" s="15"/>
      <c r="I29" s="14"/>
    </row>
    <row r="30" spans="1:9" ht="15.75" customHeight="1" x14ac:dyDescent="0.25">
      <c r="A30" s="12">
        <v>12298</v>
      </c>
      <c r="B30" s="38" t="s">
        <v>16</v>
      </c>
      <c r="C30" s="38"/>
      <c r="D30" s="38"/>
      <c r="F30" s="16"/>
      <c r="G30" s="16"/>
      <c r="H30" s="16"/>
      <c r="I30" s="14"/>
    </row>
    <row r="31" spans="1:9" x14ac:dyDescent="0.25">
      <c r="A31" s="11">
        <f>SUM(A14:A30)</f>
        <v>421432.64</v>
      </c>
      <c r="B31" s="30" t="s">
        <v>5</v>
      </c>
      <c r="C31" s="30"/>
      <c r="D31" s="30"/>
      <c r="F31" s="16"/>
      <c r="G31" s="16"/>
      <c r="H31" s="16"/>
      <c r="I31" s="14"/>
    </row>
    <row r="33" spans="1:4" x14ac:dyDescent="0.25">
      <c r="A33" s="34" t="s">
        <v>59</v>
      </c>
      <c r="B33" s="34"/>
      <c r="C33" s="34"/>
      <c r="D33" s="34"/>
    </row>
    <row r="34" spans="1:4" x14ac:dyDescent="0.25">
      <c r="A34" s="5">
        <v>26389.01</v>
      </c>
      <c r="B34" s="31" t="s">
        <v>58</v>
      </c>
      <c r="C34" s="32"/>
      <c r="D34" s="33"/>
    </row>
    <row r="35" spans="1:4" x14ac:dyDescent="0.25">
      <c r="A35" s="5">
        <f>9509+8269</f>
        <v>17778</v>
      </c>
      <c r="B35" s="40" t="s">
        <v>60</v>
      </c>
      <c r="C35" s="40"/>
      <c r="D35" s="40"/>
    </row>
    <row r="36" spans="1:4" x14ac:dyDescent="0.25">
      <c r="A36" s="6">
        <f>11299</f>
        <v>11299</v>
      </c>
      <c r="B36" s="35" t="s">
        <v>31</v>
      </c>
      <c r="C36" s="36"/>
      <c r="D36" s="37"/>
    </row>
    <row r="37" spans="1:4" ht="18" customHeight="1" x14ac:dyDescent="0.25">
      <c r="A37" s="5">
        <v>10000</v>
      </c>
      <c r="B37" s="40" t="s">
        <v>43</v>
      </c>
      <c r="C37" s="40"/>
      <c r="D37" s="40"/>
    </row>
    <row r="38" spans="1:4" x14ac:dyDescent="0.25">
      <c r="A38" s="5">
        <v>6510.5</v>
      </c>
      <c r="B38" s="31" t="s">
        <v>51</v>
      </c>
      <c r="C38" s="32"/>
      <c r="D38" s="33"/>
    </row>
    <row r="39" spans="1:4" ht="15" customHeight="1" x14ac:dyDescent="0.25">
      <c r="A39" s="5">
        <f>6300</f>
        <v>6300</v>
      </c>
      <c r="B39" s="31" t="s">
        <v>41</v>
      </c>
      <c r="C39" s="32"/>
      <c r="D39" s="33"/>
    </row>
    <row r="40" spans="1:4" ht="15" customHeight="1" x14ac:dyDescent="0.25">
      <c r="A40" s="5">
        <f>5100</f>
        <v>5100</v>
      </c>
      <c r="B40" s="40" t="s">
        <v>28</v>
      </c>
      <c r="C40" s="40"/>
      <c r="D40" s="40"/>
    </row>
    <row r="41" spans="1:4" ht="15" customHeight="1" x14ac:dyDescent="0.25">
      <c r="A41" s="5">
        <f>4246</f>
        <v>4246</v>
      </c>
      <c r="B41" s="40" t="s">
        <v>38</v>
      </c>
      <c r="C41" s="40"/>
      <c r="D41" s="40"/>
    </row>
    <row r="42" spans="1:4" ht="15" customHeight="1" x14ac:dyDescent="0.25">
      <c r="A42" s="5">
        <f>2654.08</f>
        <v>2654.08</v>
      </c>
      <c r="B42" s="40" t="s">
        <v>47</v>
      </c>
      <c r="C42" s="40"/>
      <c r="D42" s="40"/>
    </row>
    <row r="43" spans="1:4" ht="15" customHeight="1" x14ac:dyDescent="0.25">
      <c r="A43" s="5">
        <f>550</f>
        <v>550</v>
      </c>
      <c r="B43" s="40" t="s">
        <v>46</v>
      </c>
      <c r="C43" s="40"/>
      <c r="D43" s="40"/>
    </row>
    <row r="44" spans="1:4" ht="15" customHeight="1" x14ac:dyDescent="0.25">
      <c r="A44" s="5">
        <f>64</f>
        <v>64</v>
      </c>
      <c r="B44" s="31" t="s">
        <v>26</v>
      </c>
      <c r="C44" s="32"/>
      <c r="D44" s="33"/>
    </row>
    <row r="45" spans="1:4" ht="18" customHeight="1" x14ac:dyDescent="0.25">
      <c r="A45" s="12">
        <v>15057.8</v>
      </c>
      <c r="B45" s="39" t="s">
        <v>17</v>
      </c>
      <c r="C45" s="39"/>
      <c r="D45" s="39"/>
    </row>
    <row r="46" spans="1:4" ht="18" customHeight="1" x14ac:dyDescent="0.25">
      <c r="A46" s="12">
        <v>4484</v>
      </c>
      <c r="B46" s="38" t="s">
        <v>16</v>
      </c>
      <c r="C46" s="38"/>
      <c r="D46" s="38"/>
    </row>
    <row r="47" spans="1:4" x14ac:dyDescent="0.25">
      <c r="A47" s="11">
        <f>SUM(A34:A46)</f>
        <v>110432.39</v>
      </c>
      <c r="B47" s="30" t="s">
        <v>5</v>
      </c>
      <c r="C47" s="30"/>
      <c r="D47" s="30"/>
    </row>
    <row r="48" spans="1:4" s="20" customFormat="1" x14ac:dyDescent="0.25">
      <c r="A48" s="22"/>
      <c r="B48" s="23"/>
      <c r="C48" s="23"/>
      <c r="D48" s="23"/>
    </row>
    <row r="49" spans="1:4" x14ac:dyDescent="0.25">
      <c r="A49" s="21">
        <f>A47+A31+A11</f>
        <v>606028.25</v>
      </c>
      <c r="B49" s="27" t="s">
        <v>23</v>
      </c>
      <c r="C49" s="28"/>
      <c r="D49" s="29"/>
    </row>
  </sheetData>
  <mergeCells count="43">
    <mergeCell ref="B16:D16"/>
    <mergeCell ref="B19:D19"/>
    <mergeCell ref="B34:D34"/>
    <mergeCell ref="B27:D27"/>
    <mergeCell ref="B35:D35"/>
    <mergeCell ref="B30:D30"/>
    <mergeCell ref="B29:D29"/>
    <mergeCell ref="B39:D39"/>
    <mergeCell ref="B15:D15"/>
    <mergeCell ref="B14:D14"/>
    <mergeCell ref="B26:D26"/>
    <mergeCell ref="B20:D20"/>
    <mergeCell ref="B24:D24"/>
    <mergeCell ref="B22:D22"/>
    <mergeCell ref="B28:D28"/>
    <mergeCell ref="B21:D21"/>
    <mergeCell ref="B25:D25"/>
    <mergeCell ref="B23:D23"/>
    <mergeCell ref="B17:D17"/>
    <mergeCell ref="A1:D1"/>
    <mergeCell ref="A3:B3"/>
    <mergeCell ref="A13:D13"/>
    <mergeCell ref="A5:D5"/>
    <mergeCell ref="B9:D9"/>
    <mergeCell ref="B10:D10"/>
    <mergeCell ref="B11:D11"/>
    <mergeCell ref="B8:D8"/>
    <mergeCell ref="B6:D6"/>
    <mergeCell ref="B7:D7"/>
    <mergeCell ref="B49:D49"/>
    <mergeCell ref="B31:D31"/>
    <mergeCell ref="B47:D47"/>
    <mergeCell ref="B44:D44"/>
    <mergeCell ref="A33:D33"/>
    <mergeCell ref="B36:D36"/>
    <mergeCell ref="B46:D46"/>
    <mergeCell ref="B45:D45"/>
    <mergeCell ref="B40:D40"/>
    <mergeCell ref="B41:D41"/>
    <mergeCell ref="B37:D37"/>
    <mergeCell ref="B43:D43"/>
    <mergeCell ref="B42:D42"/>
    <mergeCell ref="B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tabSelected="1" workbookViewId="0">
      <selection activeCell="B38" sqref="B38:D38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4" x14ac:dyDescent="0.25">
      <c r="A2" s="34" t="s">
        <v>8</v>
      </c>
      <c r="B2" s="34"/>
      <c r="C2" s="34"/>
      <c r="D2" s="34"/>
    </row>
    <row r="3" spans="1:4" x14ac:dyDescent="0.25">
      <c r="A3" s="5">
        <v>23760</v>
      </c>
      <c r="B3" s="38" t="s">
        <v>63</v>
      </c>
      <c r="C3" s="38"/>
      <c r="D3" s="38"/>
    </row>
    <row r="4" spans="1:4" x14ac:dyDescent="0.25">
      <c r="A4" s="5">
        <f>836+63.5+657+4487</f>
        <v>6043.5</v>
      </c>
      <c r="B4" s="38" t="s">
        <v>33</v>
      </c>
      <c r="C4" s="38"/>
      <c r="D4" s="38"/>
    </row>
    <row r="5" spans="1:4" x14ac:dyDescent="0.25">
      <c r="A5" s="5">
        <f>3563+1813</f>
        <v>5376</v>
      </c>
      <c r="B5" s="38" t="s">
        <v>30</v>
      </c>
      <c r="C5" s="38"/>
      <c r="D5" s="38"/>
    </row>
    <row r="6" spans="1:4" x14ac:dyDescent="0.25">
      <c r="A6" s="5">
        <f>587.1+341+263</f>
        <v>1191.0999999999999</v>
      </c>
      <c r="B6" s="38" t="s">
        <v>24</v>
      </c>
      <c r="C6" s="38"/>
      <c r="D6" s="38"/>
    </row>
    <row r="7" spans="1:4" ht="15" customHeight="1" x14ac:dyDescent="0.25">
      <c r="A7" s="12">
        <v>26724.47</v>
      </c>
      <c r="B7" s="63" t="s">
        <v>17</v>
      </c>
      <c r="C7" s="64"/>
      <c r="D7" s="65"/>
    </row>
    <row r="8" spans="1:4" x14ac:dyDescent="0.25">
      <c r="A8" s="12">
        <v>8936</v>
      </c>
      <c r="B8" s="38" t="s">
        <v>16</v>
      </c>
      <c r="C8" s="38"/>
      <c r="D8" s="38"/>
    </row>
    <row r="9" spans="1:4" x14ac:dyDescent="0.25">
      <c r="A9" s="10">
        <f>SUM(A3:A8)</f>
        <v>72031.070000000007</v>
      </c>
      <c r="B9" s="59" t="s">
        <v>5</v>
      </c>
      <c r="C9" s="59"/>
      <c r="D9" s="59"/>
    </row>
    <row r="10" spans="1:4" x14ac:dyDescent="0.25">
      <c r="A10" s="4"/>
      <c r="B10" s="8"/>
      <c r="C10" s="8"/>
      <c r="D10" s="7"/>
    </row>
    <row r="11" spans="1:4" x14ac:dyDescent="0.25">
      <c r="A11" s="34" t="s">
        <v>3</v>
      </c>
      <c r="B11" s="34"/>
      <c r="C11" s="34"/>
      <c r="D11" s="34"/>
    </row>
    <row r="12" spans="1:4" x14ac:dyDescent="0.25">
      <c r="A12" s="5">
        <f>54020+69636+41360+2970</f>
        <v>167986</v>
      </c>
      <c r="B12" s="46" t="s">
        <v>12</v>
      </c>
      <c r="C12" s="46"/>
      <c r="D12" s="46"/>
    </row>
    <row r="13" spans="1:4" x14ac:dyDescent="0.25">
      <c r="A13" s="5">
        <f>429.24+21566.41</f>
        <v>21995.65</v>
      </c>
      <c r="B13" s="47" t="s">
        <v>21</v>
      </c>
      <c r="C13" s="48"/>
      <c r="D13" s="49"/>
    </row>
    <row r="14" spans="1:4" x14ac:dyDescent="0.25">
      <c r="A14" s="5">
        <f>2700.03</f>
        <v>2700.03</v>
      </c>
      <c r="B14" s="24" t="s">
        <v>44</v>
      </c>
      <c r="C14" s="25"/>
      <c r="D14" s="26"/>
    </row>
    <row r="15" spans="1:4" x14ac:dyDescent="0.25">
      <c r="A15" s="5">
        <v>1025.6199999999999</v>
      </c>
      <c r="B15" s="46" t="s">
        <v>65</v>
      </c>
      <c r="C15" s="46"/>
      <c r="D15" s="46"/>
    </row>
    <row r="16" spans="1:4" x14ac:dyDescent="0.25">
      <c r="A16" s="5">
        <f>540</f>
        <v>540</v>
      </c>
      <c r="B16" s="47" t="s">
        <v>39</v>
      </c>
      <c r="C16" s="48"/>
      <c r="D16" s="49"/>
    </row>
    <row r="17" spans="1:12" x14ac:dyDescent="0.25">
      <c r="A17" s="12">
        <v>26724.47</v>
      </c>
      <c r="B17" s="39" t="s">
        <v>17</v>
      </c>
      <c r="C17" s="39"/>
      <c r="D17" s="39"/>
    </row>
    <row r="18" spans="1:12" x14ac:dyDescent="0.25">
      <c r="A18" s="12">
        <v>8936</v>
      </c>
      <c r="B18" s="38" t="s">
        <v>16</v>
      </c>
      <c r="C18" s="38"/>
      <c r="D18" s="38"/>
    </row>
    <row r="19" spans="1:12" x14ac:dyDescent="0.25">
      <c r="A19" s="10">
        <f>SUM(A12:A18)</f>
        <v>229907.77</v>
      </c>
      <c r="B19" s="59" t="s">
        <v>5</v>
      </c>
      <c r="C19" s="59"/>
      <c r="D19" s="59"/>
    </row>
    <row r="21" spans="1:12" x14ac:dyDescent="0.25">
      <c r="A21" s="34" t="s">
        <v>1</v>
      </c>
      <c r="B21" s="34"/>
      <c r="C21" s="34"/>
      <c r="D21" s="34"/>
    </row>
    <row r="22" spans="1:12" x14ac:dyDescent="0.25">
      <c r="A22" s="5">
        <f>4500+1500+4500+1500+500</f>
        <v>12500</v>
      </c>
      <c r="B22" s="46" t="s">
        <v>32</v>
      </c>
      <c r="C22" s="46"/>
      <c r="D22" s="46"/>
    </row>
    <row r="23" spans="1:12" x14ac:dyDescent="0.25">
      <c r="A23" s="5">
        <f>519+1804.39+1243+400</f>
        <v>3966.3900000000003</v>
      </c>
      <c r="B23" s="46" t="s">
        <v>37</v>
      </c>
      <c r="C23" s="46"/>
      <c r="D23" s="46"/>
    </row>
    <row r="24" spans="1:12" x14ac:dyDescent="0.25">
      <c r="A24" s="5">
        <f>2218.4+576.27+1320.36+480.12</f>
        <v>4595.1499999999996</v>
      </c>
      <c r="B24" s="46" t="s">
        <v>25</v>
      </c>
      <c r="C24" s="46"/>
      <c r="D24" s="46"/>
    </row>
    <row r="25" spans="1:12" x14ac:dyDescent="0.25">
      <c r="A25" s="12">
        <v>33241.800000000003</v>
      </c>
      <c r="B25" s="39" t="s">
        <v>17</v>
      </c>
      <c r="C25" s="39"/>
      <c r="D25" s="39"/>
      <c r="J25" s="13"/>
      <c r="K25" s="13"/>
      <c r="L25" s="13"/>
    </row>
    <row r="26" spans="1:12" x14ac:dyDescent="0.25">
      <c r="A26" s="12">
        <v>11423</v>
      </c>
      <c r="B26" s="38" t="s">
        <v>16</v>
      </c>
      <c r="C26" s="38"/>
      <c r="D26" s="38"/>
    </row>
    <row r="27" spans="1:12" x14ac:dyDescent="0.25">
      <c r="A27" s="10">
        <f>SUM(A22:A26)</f>
        <v>65726.34</v>
      </c>
      <c r="B27" s="59" t="s">
        <v>5</v>
      </c>
      <c r="C27" s="59"/>
      <c r="D27" s="59"/>
    </row>
    <row r="29" spans="1:12" x14ac:dyDescent="0.25">
      <c r="A29" s="34" t="s">
        <v>11</v>
      </c>
      <c r="B29" s="34"/>
      <c r="C29" s="34"/>
      <c r="D29" s="34"/>
    </row>
    <row r="30" spans="1:12" x14ac:dyDescent="0.25">
      <c r="A30" s="5">
        <f>11766+5944+731+1210</f>
        <v>19651</v>
      </c>
      <c r="B30" s="40" t="s">
        <v>55</v>
      </c>
      <c r="C30" s="40"/>
      <c r="D30" s="40"/>
    </row>
    <row r="31" spans="1:12" ht="30" customHeight="1" x14ac:dyDescent="0.25">
      <c r="A31" s="5">
        <f>7888+8507.67</f>
        <v>16395.669999999998</v>
      </c>
      <c r="B31" s="31" t="s">
        <v>29</v>
      </c>
      <c r="C31" s="32"/>
      <c r="D31" s="33"/>
    </row>
    <row r="32" spans="1:12" ht="16.5" customHeight="1" x14ac:dyDescent="0.25">
      <c r="A32" s="5">
        <f>5859+799+2810</f>
        <v>9468</v>
      </c>
      <c r="B32" s="31" t="s">
        <v>53</v>
      </c>
      <c r="C32" s="32"/>
      <c r="D32" s="33"/>
    </row>
    <row r="33" spans="1:4" ht="15.75" customHeight="1" x14ac:dyDescent="0.25">
      <c r="A33" s="5">
        <f>1662+1000+1642+2534.55+1246.5</f>
        <v>8085.05</v>
      </c>
      <c r="B33" s="31" t="s">
        <v>34</v>
      </c>
      <c r="C33" s="32"/>
      <c r="D33" s="33"/>
    </row>
    <row r="34" spans="1:4" ht="15" customHeight="1" x14ac:dyDescent="0.25">
      <c r="A34" s="5">
        <f>2379.7</f>
        <v>2379.6999999999998</v>
      </c>
      <c r="B34" s="31" t="s">
        <v>54</v>
      </c>
      <c r="C34" s="32"/>
      <c r="D34" s="33"/>
    </row>
    <row r="35" spans="1:4" ht="14.25" customHeight="1" x14ac:dyDescent="0.25">
      <c r="A35" s="5">
        <f>1113+725.59</f>
        <v>1838.5900000000001</v>
      </c>
      <c r="B35" s="40" t="s">
        <v>40</v>
      </c>
      <c r="C35" s="40"/>
      <c r="D35" s="40"/>
    </row>
    <row r="36" spans="1:4" x14ac:dyDescent="0.25">
      <c r="A36" s="12">
        <v>40196.800000000003</v>
      </c>
      <c r="B36" s="39" t="s">
        <v>17</v>
      </c>
      <c r="C36" s="39"/>
      <c r="D36" s="39"/>
    </row>
    <row r="37" spans="1:4" x14ac:dyDescent="0.25">
      <c r="A37" s="12">
        <v>14077.5</v>
      </c>
      <c r="B37" s="38" t="s">
        <v>16</v>
      </c>
      <c r="C37" s="38"/>
      <c r="D37" s="38"/>
    </row>
    <row r="38" spans="1:4" x14ac:dyDescent="0.25">
      <c r="A38" s="10">
        <f>SUM(A30:A37)</f>
        <v>112092.31</v>
      </c>
      <c r="B38" s="59" t="s">
        <v>5</v>
      </c>
      <c r="C38" s="59"/>
      <c r="D38" s="59"/>
    </row>
    <row r="39" spans="1:4" ht="15" customHeight="1" x14ac:dyDescent="0.25"/>
    <row r="40" spans="1:4" x14ac:dyDescent="0.25">
      <c r="A40" s="34" t="s">
        <v>2</v>
      </c>
      <c r="B40" s="34"/>
      <c r="C40" s="34"/>
      <c r="D40" s="34"/>
    </row>
    <row r="41" spans="1:4" x14ac:dyDescent="0.25">
      <c r="A41" s="5">
        <f>1000</f>
        <v>1000</v>
      </c>
      <c r="B41" s="39" t="s">
        <v>27</v>
      </c>
      <c r="C41" s="39"/>
      <c r="D41" s="39"/>
    </row>
    <row r="42" spans="1:4" ht="15" customHeight="1" x14ac:dyDescent="0.25">
      <c r="A42" s="5">
        <f>7793</f>
        <v>7793</v>
      </c>
      <c r="B42" s="39" t="s">
        <v>64</v>
      </c>
      <c r="C42" s="39"/>
      <c r="D42" s="39"/>
    </row>
    <row r="43" spans="1:4" ht="15" customHeight="1" x14ac:dyDescent="0.25">
      <c r="A43" s="5">
        <f>9800</f>
        <v>9800</v>
      </c>
      <c r="B43" s="63" t="s">
        <v>42</v>
      </c>
      <c r="C43" s="64"/>
      <c r="D43" s="65"/>
    </row>
    <row r="44" spans="1:4" ht="15.75" customHeight="1" x14ac:dyDescent="0.25">
      <c r="A44" s="5">
        <f>5687</f>
        <v>5687</v>
      </c>
      <c r="B44" s="63" t="s">
        <v>48</v>
      </c>
      <c r="C44" s="64"/>
      <c r="D44" s="65"/>
    </row>
    <row r="45" spans="1:4" x14ac:dyDescent="0.25">
      <c r="A45" s="10">
        <f>SUM(A41:A44)</f>
        <v>24280</v>
      </c>
      <c r="B45" s="59" t="s">
        <v>4</v>
      </c>
      <c r="C45" s="59"/>
      <c r="D45" s="59"/>
    </row>
    <row r="47" spans="1:4" x14ac:dyDescent="0.25">
      <c r="A47" s="34" t="s">
        <v>10</v>
      </c>
      <c r="B47" s="34"/>
      <c r="C47" s="34"/>
      <c r="D47" s="34"/>
    </row>
    <row r="48" spans="1:4" x14ac:dyDescent="0.25">
      <c r="A48" s="12">
        <v>26724.47</v>
      </c>
      <c r="B48" s="39" t="s">
        <v>17</v>
      </c>
      <c r="C48" s="39"/>
      <c r="D48" s="39"/>
    </row>
    <row r="49" spans="1:4" x14ac:dyDescent="0.25">
      <c r="A49" s="12">
        <v>8936</v>
      </c>
      <c r="B49" s="38" t="s">
        <v>16</v>
      </c>
      <c r="C49" s="38"/>
      <c r="D49" s="38"/>
    </row>
    <row r="50" spans="1:4" x14ac:dyDescent="0.25">
      <c r="A50" s="10">
        <f>SUM(A48:A49)</f>
        <v>35660.47</v>
      </c>
      <c r="B50" s="59" t="s">
        <v>5</v>
      </c>
      <c r="C50" s="59"/>
      <c r="D50" s="59"/>
    </row>
    <row r="51" spans="1:4" ht="15" customHeight="1" x14ac:dyDescent="0.25"/>
    <row r="52" spans="1:4" x14ac:dyDescent="0.25">
      <c r="A52" s="9">
        <f>A9+A19+A27+A45+A50+A38</f>
        <v>539697.96</v>
      </c>
      <c r="B52" s="60" t="s">
        <v>50</v>
      </c>
      <c r="C52" s="61"/>
      <c r="D52" s="62"/>
    </row>
  </sheetData>
  <mergeCells count="44">
    <mergeCell ref="B27:D27"/>
    <mergeCell ref="B25:D25"/>
    <mergeCell ref="B26:D26"/>
    <mergeCell ref="B7:D7"/>
    <mergeCell ref="B8:D8"/>
    <mergeCell ref="B17:D17"/>
    <mergeCell ref="B18:D18"/>
    <mergeCell ref="B9:D9"/>
    <mergeCell ref="B12:D12"/>
    <mergeCell ref="B24:D24"/>
    <mergeCell ref="B22:D22"/>
    <mergeCell ref="B23:D23"/>
    <mergeCell ref="B15:D15"/>
    <mergeCell ref="A2:D2"/>
    <mergeCell ref="B6:D6"/>
    <mergeCell ref="A21:D21"/>
    <mergeCell ref="A11:D11"/>
    <mergeCell ref="B16:D16"/>
    <mergeCell ref="B19:D19"/>
    <mergeCell ref="B4:D4"/>
    <mergeCell ref="B5:D5"/>
    <mergeCell ref="B13:D13"/>
    <mergeCell ref="B3:D3"/>
    <mergeCell ref="B49:D49"/>
    <mergeCell ref="B50:D50"/>
    <mergeCell ref="B52:D52"/>
    <mergeCell ref="A40:D40"/>
    <mergeCell ref="B42:D42"/>
    <mergeCell ref="B45:D45"/>
    <mergeCell ref="A47:D47"/>
    <mergeCell ref="B48:D48"/>
    <mergeCell ref="B43:D43"/>
    <mergeCell ref="B41:D41"/>
    <mergeCell ref="B44:D44"/>
    <mergeCell ref="B38:D38"/>
    <mergeCell ref="A29:D29"/>
    <mergeCell ref="B36:D36"/>
    <mergeCell ref="B37:D37"/>
    <mergeCell ref="B35:D35"/>
    <mergeCell ref="B32:D32"/>
    <mergeCell ref="B31:D31"/>
    <mergeCell ref="B34:D34"/>
    <mergeCell ref="B33:D33"/>
    <mergeCell ref="B30:D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D17" sqref="D17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ht="15.75" customHeight="1" x14ac:dyDescent="0.25">
      <c r="A2" s="34" t="s">
        <v>6</v>
      </c>
      <c r="B2" s="34"/>
      <c r="C2" s="34"/>
      <c r="D2" s="34"/>
    </row>
    <row r="3" spans="1:4" ht="15.75" customHeight="1" x14ac:dyDescent="0.25">
      <c r="A3" s="5">
        <v>65252</v>
      </c>
      <c r="B3" s="46" t="s">
        <v>18</v>
      </c>
      <c r="C3" s="46"/>
      <c r="D3" s="46"/>
    </row>
    <row r="4" spans="1:4" x14ac:dyDescent="0.25">
      <c r="A4" s="5">
        <v>68462</v>
      </c>
      <c r="B4" s="46" t="s">
        <v>19</v>
      </c>
      <c r="C4" s="46"/>
      <c r="D4" s="46"/>
    </row>
    <row r="5" spans="1:4" x14ac:dyDescent="0.25">
      <c r="A5" s="5">
        <f>26126+18032+3550</f>
        <v>47708</v>
      </c>
      <c r="B5" s="46" t="s">
        <v>16</v>
      </c>
      <c r="C5" s="46"/>
      <c r="D5" s="46"/>
    </row>
    <row r="6" spans="1:4" x14ac:dyDescent="0.25">
      <c r="A6" s="5">
        <v>14000</v>
      </c>
      <c r="B6" s="46" t="s">
        <v>20</v>
      </c>
      <c r="C6" s="46"/>
      <c r="D6" s="46"/>
    </row>
    <row r="7" spans="1:4" x14ac:dyDescent="0.25">
      <c r="A7" s="5">
        <v>6000</v>
      </c>
      <c r="B7" s="46" t="s">
        <v>14</v>
      </c>
      <c r="C7" s="46"/>
      <c r="D7" s="46"/>
    </row>
    <row r="8" spans="1:4" x14ac:dyDescent="0.25">
      <c r="A8" s="5">
        <v>5500</v>
      </c>
      <c r="B8" s="46" t="s">
        <v>13</v>
      </c>
      <c r="C8" s="46"/>
      <c r="D8" s="46"/>
    </row>
    <row r="9" spans="1:4" x14ac:dyDescent="0.25">
      <c r="A9" s="5">
        <f>2500+1200.06+1304.7</f>
        <v>5004.76</v>
      </c>
      <c r="B9" s="38" t="s">
        <v>15</v>
      </c>
      <c r="C9" s="38"/>
      <c r="D9" s="38"/>
    </row>
    <row r="10" spans="1:4" x14ac:dyDescent="0.25">
      <c r="A10" s="11">
        <f>SUM(A3:A9)</f>
        <v>211926.76</v>
      </c>
      <c r="B10" s="30" t="s">
        <v>7</v>
      </c>
      <c r="C10" s="30"/>
      <c r="D10" s="30"/>
    </row>
    <row r="19" spans="3:3" x14ac:dyDescent="0.25">
      <c r="C19" s="3"/>
    </row>
  </sheetData>
  <mergeCells count="9">
    <mergeCell ref="B10:D10"/>
    <mergeCell ref="B9:D9"/>
    <mergeCell ref="A2:D2"/>
    <mergeCell ref="B6:D6"/>
    <mergeCell ref="B8:D8"/>
    <mergeCell ref="B7:D7"/>
    <mergeCell ref="B4:D4"/>
    <mergeCell ref="B3:D3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2018-09-18T08:49:02Z</dcterms:modified>
</cp:coreProperties>
</file>