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YandexDisk\отчеты для работы\май\"/>
    </mc:Choice>
  </mc:AlternateContent>
  <bookViews>
    <workbookView xWindow="0" yWindow="0" windowWidth="28800" windowHeight="12330"/>
  </bookViews>
  <sheets>
    <sheet name="Тяжелобольные дети" sheetId="1" r:id="rId1"/>
    <sheet name="Дети-сироты" sheetId="2" r:id="rId2"/>
    <sheet name="Организация чудес" sheetId="4" r:id="rId3"/>
  </sheets>
  <calcPr calcId="152511"/>
</workbook>
</file>

<file path=xl/calcChain.xml><?xml version="1.0" encoding="utf-8"?>
<calcChain xmlns="http://schemas.openxmlformats.org/spreadsheetml/2006/main">
  <c r="A40" i="2" l="1"/>
  <c r="A45" i="1"/>
  <c r="A6" i="1"/>
  <c r="A9" i="4"/>
  <c r="A8" i="4" l="1"/>
  <c r="A14" i="2"/>
  <c r="A38" i="1"/>
  <c r="A3" i="2"/>
  <c r="A7" i="2" s="1"/>
  <c r="A27" i="2"/>
  <c r="A10" i="2"/>
  <c r="A20" i="1"/>
  <c r="A33" i="1"/>
  <c r="A35" i="1"/>
  <c r="A24" i="1"/>
  <c r="A7" i="1"/>
  <c r="A34" i="1"/>
  <c r="A36" i="1"/>
  <c r="A27" i="1"/>
  <c r="A13" i="2"/>
  <c r="A18" i="1"/>
  <c r="A16" i="1"/>
  <c r="A20" i="2"/>
  <c r="A29" i="2"/>
  <c r="A8" i="1"/>
  <c r="A37" i="1"/>
  <c r="A41" i="1"/>
  <c r="A36" i="2"/>
  <c r="A39" i="2"/>
  <c r="A17" i="1"/>
  <c r="A39" i="1"/>
  <c r="A37" i="2"/>
  <c r="A33" i="2" l="1"/>
  <c r="A17" i="2"/>
  <c r="A30" i="1"/>
  <c r="A38" i="2"/>
  <c r="A40" i="1"/>
  <c r="A43" i="2"/>
  <c r="A21" i="2"/>
  <c r="A24" i="2" s="1"/>
  <c r="A46" i="2"/>
  <c r="A42" i="1"/>
  <c r="A10" i="1"/>
  <c r="A13" i="1" s="1"/>
  <c r="A5" i="4" l="1"/>
  <c r="A48" i="2" l="1"/>
  <c r="A47" i="1" l="1"/>
  <c r="A10" i="4" l="1"/>
  <c r="C3" i="1" l="1"/>
</calcChain>
</file>

<file path=xl/sharedStrings.xml><?xml version="1.0" encoding="utf-8"?>
<sst xmlns="http://schemas.openxmlformats.org/spreadsheetml/2006/main" count="92" uniqueCount="70">
  <si>
    <t>проект "Служба скорых чудес"</t>
  </si>
  <si>
    <t>проект "Открывая горизонты"</t>
  </si>
  <si>
    <t>поддержка Центров помощи детям и их воспитанников</t>
  </si>
  <si>
    <t>проект "Больничные мамы"</t>
  </si>
  <si>
    <t>Итого по направлению</t>
  </si>
  <si>
    <t>Итого по проекту</t>
  </si>
  <si>
    <t>общие расходы</t>
  </si>
  <si>
    <t>итого расходов</t>
  </si>
  <si>
    <t>проект "Рядом с мамой"</t>
  </si>
  <si>
    <t>проект "Донорство ума"</t>
  </si>
  <si>
    <t>проект "В домике"</t>
  </si>
  <si>
    <t>проект "Вернуть будущее""</t>
  </si>
  <si>
    <t>оплата услуг сиделок, сопровождающих детей в стационарах</t>
  </si>
  <si>
    <t>банковское обслуживание</t>
  </si>
  <si>
    <t>услуги операторов связи: работа горячей линии, доступ в интернет в офисе</t>
  </si>
  <si>
    <t>налоги</t>
  </si>
  <si>
    <t>расходы на содержание проекта (з/п координатора, пропаганда и финансирование чудес)</t>
  </si>
  <si>
    <t>бухгалтерское обслуживание (з/п 2 бухгалтеров)</t>
  </si>
  <si>
    <t>управление фондом (з/п 3 сотрудников отдела организации чудес)</t>
  </si>
  <si>
    <t>коммунальные платежи за офис</t>
  </si>
  <si>
    <t>печать полиграфических материалов для проведения игр</t>
  </si>
  <si>
    <t>расходы на поездку в Краснокамск, Горнозаводск</t>
  </si>
  <si>
    <t>средства гигиены и детское питание для подопечных проекта</t>
  </si>
  <si>
    <t>проект "Больше жизни", выездная паллиативная служба (ВПС)</t>
  </si>
  <si>
    <t>доставка пробирок на HLA-типирование в Казань</t>
  </si>
  <si>
    <t>работа лаборанта на выездной донорской акции</t>
  </si>
  <si>
    <t>сухая смесь для подопечной Евы Татариновой</t>
  </si>
  <si>
    <t>организация кофе-брейка на семинаре для специалистов проекта</t>
  </si>
  <si>
    <t>поездка в социально-интегративный лагерь в г. Сочи для воспитанников детских домов-интернатов г. Оса, п. Рудничный</t>
  </si>
  <si>
    <t>организация семинара О.И Пальмова по технологии "Забота с уважением"</t>
  </si>
  <si>
    <t>пуговичная гастростома для Лидии Корелиной</t>
  </si>
  <si>
    <t>авиабилеты в г. Пермь из г. Москва после лечения в ДГКБ №13  для подопечной Вики Кокшаровой</t>
  </si>
  <si>
    <t>размещение объявления о поиске сиделок на hh.ru</t>
  </si>
  <si>
    <t>мебель и игрушки в социальные палаты детских больниц в г. Чайковский и г. Чернушка</t>
  </si>
  <si>
    <t>оплата страховки для участников поездки в социально-интегративный лагерь в г. Сочи</t>
  </si>
  <si>
    <t>благотворительная помощь детскому дому-интернату п. Рудничный</t>
  </si>
  <si>
    <t>организация дней именинника в ЦПД г. Березники</t>
  </si>
  <si>
    <t>медосмотры для волонтеров и сотрудников проекта</t>
  </si>
  <si>
    <t>костный материал для подопечного Кирилла Семенова</t>
  </si>
  <si>
    <t>лабораторная диагностика для подопечных проекта</t>
  </si>
  <si>
    <t>печать сертификатов, открыток для доноров, буклетов о донорстве</t>
  </si>
  <si>
    <t>организация мероприятия для отряда волонтеров "Дети Мороза" по итогам учебного года</t>
  </si>
  <si>
    <t>средства гигиены, мешок Амбу для подопечной Наташи Долматовой</t>
  </si>
  <si>
    <t>участие в конференции СМА, г. Екатеринбург</t>
  </si>
  <si>
    <t>оплата реагентов для HLA-типирования потенциальных доноров</t>
  </si>
  <si>
    <t>курс медицинской реабилитации для Марии Тимербековой, санаторий "XXI век"</t>
  </si>
  <si>
    <t>организация дня именинника в СРЦН Родник и Доверие</t>
  </si>
  <si>
    <t>Пластырь "Микропор" для пациентов детского онкогематологического центра</t>
  </si>
  <si>
    <t>Обеспечение исполнения контракта № 24-ЭА-2018 на предоставление услуг по сопровождению воспитанников отделений ГКУСО ПК ЦПД г. Перми в стационарах</t>
  </si>
  <si>
    <t>Расходы благотворительного фонда "Дедморозим" // май 2018</t>
  </si>
  <si>
    <t>Потрачено в мае на помощь подопечным фонда "Дедморозим"</t>
  </si>
  <si>
    <t>Итого потрачено на помощь тяжелобольным детям в мае 2018 г.</t>
  </si>
  <si>
    <t>Итого потрачено на помощь детям, оставшимся без попечения родителей в мае 2018 г.</t>
  </si>
  <si>
    <t>прием эпилептолога для подопечной Даши Вахрушевой</t>
  </si>
  <si>
    <t>оплата лечения Кирилла Садкина в клинике г. Дуйсбурга (Германия)</t>
  </si>
  <si>
    <t>расходные материалы для аппарата ИВЛ подопечной Дианы Бобылевой</t>
  </si>
  <si>
    <t>транспортные расходы на проведение семинаров специалистов ЦКРИ в детских домах-интернатах г. Оса, п.Рудничный</t>
  </si>
  <si>
    <t>медицинское сопровождение Кирилла Садкина во время лечения в клинике г. Дуйсбург (Германия)</t>
  </si>
  <si>
    <t>аппарат ИВЛ для подопечной Дианы Бобылевой</t>
  </si>
  <si>
    <t>оборудование для контроля состояния и респираторной поддержки для подопечного Андрея Цаплина</t>
  </si>
  <si>
    <t>проведение обучающих семинаров и консультаций специалистов ЦКРИ в детских домах-интернатах г. Оса, п. Рудничный</t>
  </si>
  <si>
    <t>траспортные расходы Андрея Цаплина и мамы во время обследования в НИИ им. Бурденко, г. Москва</t>
  </si>
  <si>
    <t>препарат "Файкомпа" для подопечной Нины Минахметовой</t>
  </si>
  <si>
    <t>покупка термоконтейнеров и хладореагентов для перевозки биообразцов</t>
  </si>
  <si>
    <t>расходы на погребение Кирилла Садкина</t>
  </si>
  <si>
    <t>оплата в счет покупки автомобиля для ВПС</t>
  </si>
  <si>
    <t>приобретение инструментов для музыкальной терапии, обучение игрового терапевта</t>
  </si>
  <si>
    <t>оплата ПЭТ для подопечного Андрея Цаплина в НИИ им. Бурденко, г. Москва</t>
  </si>
  <si>
    <t>афиши о сборе средств гигиены для подопечных проекта</t>
  </si>
  <si>
    <t>канцелярия, обслуживание офисной орг.техники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</si>
</sst>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right"/>
    </xf>
    <xf numFmtId="2" fontId="0" fillId="0" borderId="0" xfId="0" applyNumberFormat="1"/>
    <xf numFmtId="2" fontId="0" fillId="0" borderId="0" xfId="0" applyNumberFormat="1" applyFill="1" applyBorder="1"/>
    <xf numFmtId="2" fontId="0" fillId="4" borderId="1" xfId="0" applyNumberFormat="1" applyFill="1" applyBorder="1"/>
    <xf numFmtId="2" fontId="0" fillId="4" borderId="1" xfId="0" applyNumberFormat="1" applyFill="1" applyBorder="1" applyAlignment="1">
      <alignment vertical="center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2" fontId="1" fillId="5" borderId="1" xfId="0" applyNumberFormat="1" applyFont="1" applyFill="1" applyBorder="1"/>
    <xf numFmtId="2" fontId="1" fillId="4" borderId="1" xfId="0" applyNumberFormat="1" applyFont="1" applyFill="1" applyBorder="1" applyAlignment="1">
      <alignment vertical="center"/>
    </xf>
    <xf numFmtId="2" fontId="1" fillId="4" borderId="1" xfId="0" applyNumberFormat="1" applyFont="1" applyFill="1" applyBorder="1"/>
    <xf numFmtId="2" fontId="0" fillId="7" borderId="1" xfId="0" applyNumberFormat="1" applyFill="1" applyBorder="1"/>
    <xf numFmtId="0" fontId="0" fillId="0" borderId="0" xfId="0" applyAlignment="1"/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6" borderId="2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0" borderId="0" xfId="0" applyFill="1" applyBorder="1"/>
    <xf numFmtId="2" fontId="1" fillId="5" borderId="5" xfId="0" applyNumberFormat="1" applyFont="1" applyFill="1" applyBorder="1"/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1" fillId="5" borderId="6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right"/>
    </xf>
    <xf numFmtId="0" fontId="1" fillId="5" borderId="8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3" borderId="1" xfId="0" applyFont="1" applyFill="1" applyBorder="1" applyAlignment="1">
      <alignment horizontal="center"/>
    </xf>
    <xf numFmtId="0" fontId="0" fillId="6" borderId="2" xfId="0" applyFill="1" applyBorder="1" applyAlignment="1">
      <alignment horizontal="left" vertical="center" wrapText="1"/>
    </xf>
    <xf numFmtId="0" fontId="0" fillId="6" borderId="4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0" fillId="0" borderId="2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right"/>
    </xf>
    <xf numFmtId="0" fontId="1" fillId="5" borderId="4" xfId="0" applyFont="1" applyFill="1" applyBorder="1" applyAlignment="1">
      <alignment horizontal="right"/>
    </xf>
    <xf numFmtId="0" fontId="1" fillId="5" borderId="3" xfId="0" applyFont="1" applyFill="1" applyBorder="1" applyAlignment="1">
      <alignment horizontal="right"/>
    </xf>
    <xf numFmtId="0" fontId="0" fillId="6" borderId="2" xfId="0" applyFill="1" applyBorder="1" applyAlignment="1">
      <alignment horizontal="left" wrapText="1"/>
    </xf>
    <xf numFmtId="0" fontId="0" fillId="6" borderId="4" xfId="0" applyFill="1" applyBorder="1" applyAlignment="1">
      <alignment horizontal="left" wrapText="1"/>
    </xf>
    <xf numFmtId="0" fontId="0" fillId="6" borderId="3" xfId="0" applyFill="1" applyBorder="1" applyAlignment="1">
      <alignment horizontal="left" wrapText="1"/>
    </xf>
    <xf numFmtId="0" fontId="0" fillId="6" borderId="2" xfId="0" applyFill="1" applyBorder="1" applyAlignment="1">
      <alignment horizontal="left"/>
    </xf>
    <xf numFmtId="0" fontId="0" fillId="6" borderId="4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2" fontId="1" fillId="7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F17" sqref="F17"/>
    </sheetView>
  </sheetViews>
  <sheetFormatPr defaultRowHeight="15" x14ac:dyDescent="0.25"/>
  <cols>
    <col min="1" max="1" width="13.7109375" customWidth="1"/>
    <col min="2" max="2" width="23.7109375" customWidth="1"/>
    <col min="3" max="3" width="14" customWidth="1"/>
    <col min="4" max="4" width="48.85546875" customWidth="1"/>
    <col min="6" max="6" width="18.85546875" customWidth="1"/>
    <col min="8" max="8" width="18.85546875" customWidth="1"/>
  </cols>
  <sheetData>
    <row r="1" spans="1:9" ht="15.75" x14ac:dyDescent="0.25">
      <c r="A1" s="41" t="s">
        <v>49</v>
      </c>
      <c r="B1" s="41"/>
      <c r="C1" s="41"/>
      <c r="D1" s="41"/>
    </row>
    <row r="2" spans="1:9" x14ac:dyDescent="0.25">
      <c r="A2" s="1"/>
      <c r="B2" s="1"/>
      <c r="C2" s="1"/>
      <c r="D2" s="1"/>
    </row>
    <row r="3" spans="1:9" ht="29.25" customHeight="1" x14ac:dyDescent="0.25">
      <c r="A3" s="42" t="s">
        <v>50</v>
      </c>
      <c r="B3" s="42"/>
      <c r="C3" s="2">
        <f>A47+'Дети-сироты'!A48+'Организация чудес'!A10</f>
        <v>3542106.59</v>
      </c>
      <c r="D3" s="1"/>
    </row>
    <row r="4" spans="1:9" x14ac:dyDescent="0.25">
      <c r="C4" s="1"/>
      <c r="D4" s="1"/>
    </row>
    <row r="5" spans="1:9" x14ac:dyDescent="0.25">
      <c r="A5" s="34" t="s">
        <v>9</v>
      </c>
      <c r="B5" s="34"/>
      <c r="C5" s="34"/>
      <c r="D5" s="34"/>
    </row>
    <row r="6" spans="1:9" x14ac:dyDescent="0.25">
      <c r="A6" s="5">
        <f>175000+140000</f>
        <v>315000</v>
      </c>
      <c r="B6" s="43" t="s">
        <v>44</v>
      </c>
      <c r="C6" s="44"/>
      <c r="D6" s="45"/>
    </row>
    <row r="7" spans="1:9" x14ac:dyDescent="0.25">
      <c r="A7" s="5">
        <f>44+24000+680</f>
        <v>24724</v>
      </c>
      <c r="B7" s="43" t="s">
        <v>40</v>
      </c>
      <c r="C7" s="44"/>
      <c r="D7" s="45"/>
    </row>
    <row r="8" spans="1:9" x14ac:dyDescent="0.25">
      <c r="A8" s="5">
        <f>4742.89+3175.56+6087.14+3672+560</f>
        <v>18237.59</v>
      </c>
      <c r="B8" s="46" t="s">
        <v>24</v>
      </c>
      <c r="C8" s="46"/>
      <c r="D8" s="46"/>
    </row>
    <row r="9" spans="1:9" x14ac:dyDescent="0.25">
      <c r="A9" s="5">
        <v>11692.18</v>
      </c>
      <c r="B9" s="24" t="s">
        <v>63</v>
      </c>
      <c r="C9" s="25"/>
      <c r="D9" s="26"/>
    </row>
    <row r="10" spans="1:9" x14ac:dyDescent="0.25">
      <c r="A10" s="5">
        <f>2500</f>
        <v>2500</v>
      </c>
      <c r="B10" s="43" t="s">
        <v>25</v>
      </c>
      <c r="C10" s="44"/>
      <c r="D10" s="45"/>
    </row>
    <row r="11" spans="1:9" ht="16.5" customHeight="1" x14ac:dyDescent="0.25">
      <c r="A11" s="12">
        <v>35533.800000000003</v>
      </c>
      <c r="B11" s="39" t="s">
        <v>16</v>
      </c>
      <c r="C11" s="39"/>
      <c r="D11" s="39"/>
    </row>
    <row r="12" spans="1:9" x14ac:dyDescent="0.25">
      <c r="A12" s="12">
        <v>12298</v>
      </c>
      <c r="B12" s="38" t="s">
        <v>15</v>
      </c>
      <c r="C12" s="38"/>
      <c r="D12" s="38"/>
    </row>
    <row r="13" spans="1:9" x14ac:dyDescent="0.25">
      <c r="A13" s="11">
        <f>SUM(A6:A12)</f>
        <v>419985.57</v>
      </c>
      <c r="B13" s="30" t="s">
        <v>5</v>
      </c>
      <c r="C13" s="30"/>
      <c r="D13" s="30"/>
    </row>
    <row r="14" spans="1:9" x14ac:dyDescent="0.25">
      <c r="C14" s="1"/>
      <c r="D14" s="1"/>
    </row>
    <row r="15" spans="1:9" x14ac:dyDescent="0.25">
      <c r="A15" s="34" t="s">
        <v>0</v>
      </c>
      <c r="B15" s="34"/>
      <c r="C15" s="34"/>
      <c r="D15" s="34"/>
      <c r="F15" s="14"/>
      <c r="G15" s="14"/>
      <c r="H15" s="14"/>
      <c r="I15" s="14"/>
    </row>
    <row r="16" spans="1:9" x14ac:dyDescent="0.25">
      <c r="A16" s="5">
        <f>205993.14+625.23+314.31+296.71+56.58</f>
        <v>207285.97</v>
      </c>
      <c r="B16" s="50" t="s">
        <v>54</v>
      </c>
      <c r="C16" s="51"/>
      <c r="D16" s="52"/>
      <c r="F16" s="14"/>
      <c r="G16" s="14"/>
      <c r="H16" s="14"/>
      <c r="I16" s="14"/>
    </row>
    <row r="17" spans="1:9" x14ac:dyDescent="0.25">
      <c r="A17" s="5">
        <f>73890</f>
        <v>73890</v>
      </c>
      <c r="B17" s="31" t="s">
        <v>45</v>
      </c>
      <c r="C17" s="32"/>
      <c r="D17" s="33"/>
      <c r="F17" s="14"/>
      <c r="G17" s="14"/>
      <c r="H17" s="14"/>
      <c r="I17" s="14"/>
    </row>
    <row r="18" spans="1:9" x14ac:dyDescent="0.25">
      <c r="A18" s="5">
        <f>65981</f>
        <v>65981</v>
      </c>
      <c r="B18" s="31" t="s">
        <v>57</v>
      </c>
      <c r="C18" s="32"/>
      <c r="D18" s="33"/>
      <c r="F18" s="14"/>
      <c r="G18" s="14"/>
      <c r="H18" s="14"/>
      <c r="I18" s="14"/>
    </row>
    <row r="19" spans="1:9" x14ac:dyDescent="0.25">
      <c r="A19" s="5">
        <v>65780</v>
      </c>
      <c r="B19" s="31" t="s">
        <v>59</v>
      </c>
      <c r="C19" s="32"/>
      <c r="D19" s="33"/>
      <c r="F19" s="14"/>
      <c r="G19" s="14"/>
      <c r="H19" s="14"/>
      <c r="I19" s="14"/>
    </row>
    <row r="20" spans="1:9" x14ac:dyDescent="0.25">
      <c r="A20" s="5">
        <f>45000</f>
        <v>45000</v>
      </c>
      <c r="B20" s="31" t="s">
        <v>67</v>
      </c>
      <c r="C20" s="32"/>
      <c r="D20" s="33"/>
      <c r="F20" s="14"/>
      <c r="G20" s="14"/>
      <c r="H20" s="14"/>
      <c r="I20" s="14"/>
    </row>
    <row r="21" spans="1:9" x14ac:dyDescent="0.25">
      <c r="A21" s="5">
        <v>23000</v>
      </c>
      <c r="B21" s="53" t="s">
        <v>38</v>
      </c>
      <c r="C21" s="54"/>
      <c r="D21" s="55"/>
      <c r="F21" s="14"/>
      <c r="G21" s="14"/>
      <c r="H21" s="14"/>
      <c r="I21" s="14"/>
    </row>
    <row r="22" spans="1:9" ht="18" customHeight="1" x14ac:dyDescent="0.25">
      <c r="A22" s="5">
        <v>16318</v>
      </c>
      <c r="B22" s="31" t="s">
        <v>30</v>
      </c>
      <c r="C22" s="32"/>
      <c r="D22" s="33"/>
      <c r="F22" s="14"/>
      <c r="G22" s="14"/>
      <c r="H22" s="14"/>
      <c r="I22" s="14"/>
    </row>
    <row r="23" spans="1:9" x14ac:dyDescent="0.25">
      <c r="A23" s="5">
        <v>14300</v>
      </c>
      <c r="B23" s="53" t="s">
        <v>62</v>
      </c>
      <c r="C23" s="54"/>
      <c r="D23" s="55"/>
    </row>
    <row r="24" spans="1:9" x14ac:dyDescent="0.25">
      <c r="A24" s="5">
        <f>4700+2500.01+990</f>
        <v>8190.01</v>
      </c>
      <c r="B24" s="47" t="s">
        <v>64</v>
      </c>
      <c r="C24" s="48"/>
      <c r="D24" s="49"/>
      <c r="F24" s="14"/>
      <c r="G24" s="14"/>
      <c r="H24" s="14"/>
      <c r="I24" s="14"/>
    </row>
    <row r="25" spans="1:9" ht="17.25" customHeight="1" x14ac:dyDescent="0.25">
      <c r="A25" s="5">
        <v>7934</v>
      </c>
      <c r="B25" s="47" t="s">
        <v>31</v>
      </c>
      <c r="C25" s="48"/>
      <c r="D25" s="49"/>
      <c r="F25" s="14"/>
      <c r="G25" s="14"/>
      <c r="H25" s="14"/>
      <c r="I25" s="14"/>
    </row>
    <row r="26" spans="1:9" x14ac:dyDescent="0.25">
      <c r="A26" s="5">
        <v>3888</v>
      </c>
      <c r="B26" s="17" t="s">
        <v>47</v>
      </c>
      <c r="C26" s="18"/>
      <c r="D26" s="19"/>
      <c r="F26" s="14"/>
      <c r="G26" s="14"/>
      <c r="H26" s="14"/>
      <c r="I26" s="14"/>
    </row>
    <row r="27" spans="1:9" x14ac:dyDescent="0.25">
      <c r="A27" s="5">
        <f>5842</f>
        <v>5842</v>
      </c>
      <c r="B27" s="31" t="s">
        <v>61</v>
      </c>
      <c r="C27" s="32"/>
      <c r="D27" s="33"/>
      <c r="F27" s="14"/>
      <c r="G27" s="14"/>
      <c r="H27" s="14"/>
      <c r="I27" s="14"/>
    </row>
    <row r="28" spans="1:9" ht="19.5" customHeight="1" x14ac:dyDescent="0.25">
      <c r="A28" s="12">
        <v>35533.800000000003</v>
      </c>
      <c r="B28" s="39" t="s">
        <v>16</v>
      </c>
      <c r="C28" s="39"/>
      <c r="D28" s="39"/>
      <c r="F28" s="15"/>
      <c r="G28" s="15"/>
      <c r="H28" s="15"/>
      <c r="I28" s="14"/>
    </row>
    <row r="29" spans="1:9" ht="15.75" customHeight="1" x14ac:dyDescent="0.25">
      <c r="A29" s="12">
        <v>12298</v>
      </c>
      <c r="B29" s="38" t="s">
        <v>15</v>
      </c>
      <c r="C29" s="38"/>
      <c r="D29" s="38"/>
      <c r="F29" s="16"/>
      <c r="G29" s="16"/>
      <c r="H29" s="16"/>
      <c r="I29" s="14"/>
    </row>
    <row r="30" spans="1:9" x14ac:dyDescent="0.25">
      <c r="A30" s="11">
        <f>SUM(A16:A29)</f>
        <v>585240.78</v>
      </c>
      <c r="B30" s="30" t="s">
        <v>5</v>
      </c>
      <c r="C30" s="30"/>
      <c r="D30" s="30"/>
      <c r="F30" s="16"/>
      <c r="G30" s="16"/>
      <c r="H30" s="16"/>
      <c r="I30" s="14"/>
    </row>
    <row r="32" spans="1:9" x14ac:dyDescent="0.25">
      <c r="A32" s="34" t="s">
        <v>23</v>
      </c>
      <c r="B32" s="34"/>
      <c r="C32" s="34"/>
      <c r="D32" s="34"/>
    </row>
    <row r="33" spans="1:4" x14ac:dyDescent="0.25">
      <c r="A33" s="5">
        <f>400900+170113</f>
        <v>571013</v>
      </c>
      <c r="B33" s="40" t="s">
        <v>65</v>
      </c>
      <c r="C33" s="40"/>
      <c r="D33" s="40"/>
    </row>
    <row r="34" spans="1:4" x14ac:dyDescent="0.25">
      <c r="A34" s="5">
        <f>383500+4750</f>
        <v>388250</v>
      </c>
      <c r="B34" s="40" t="s">
        <v>58</v>
      </c>
      <c r="C34" s="40"/>
      <c r="D34" s="40"/>
    </row>
    <row r="35" spans="1:4" x14ac:dyDescent="0.25">
      <c r="A35" s="5">
        <f>347380</f>
        <v>347380</v>
      </c>
      <c r="B35" s="40" t="s">
        <v>66</v>
      </c>
      <c r="C35" s="40"/>
      <c r="D35" s="40"/>
    </row>
    <row r="36" spans="1:4" x14ac:dyDescent="0.25">
      <c r="A36" s="5">
        <f>117814.42+46500</f>
        <v>164314.41999999998</v>
      </c>
      <c r="B36" s="40" t="s">
        <v>55</v>
      </c>
      <c r="C36" s="40"/>
      <c r="D36" s="40"/>
    </row>
    <row r="37" spans="1:4" x14ac:dyDescent="0.25">
      <c r="A37" s="5">
        <f>1539.46+3430+770</f>
        <v>5739.46</v>
      </c>
      <c r="B37" s="31" t="s">
        <v>42</v>
      </c>
      <c r="C37" s="32"/>
      <c r="D37" s="33"/>
    </row>
    <row r="38" spans="1:4" x14ac:dyDescent="0.25">
      <c r="A38" s="5">
        <f>3351+1760</f>
        <v>5111</v>
      </c>
      <c r="B38" s="31" t="s">
        <v>39</v>
      </c>
      <c r="C38" s="32"/>
      <c r="D38" s="33"/>
    </row>
    <row r="39" spans="1:4" x14ac:dyDescent="0.25">
      <c r="A39" s="5">
        <f>495+1500+1500</f>
        <v>3495</v>
      </c>
      <c r="B39" s="40" t="s">
        <v>43</v>
      </c>
      <c r="C39" s="40"/>
      <c r="D39" s="40"/>
    </row>
    <row r="40" spans="1:4" x14ac:dyDescent="0.25">
      <c r="A40" s="6">
        <f>457.63+2542.37</f>
        <v>3000</v>
      </c>
      <c r="B40" s="35" t="s">
        <v>32</v>
      </c>
      <c r="C40" s="36"/>
      <c r="D40" s="37"/>
    </row>
    <row r="41" spans="1:4" x14ac:dyDescent="0.25">
      <c r="A41" s="5">
        <f>1500</f>
        <v>1500</v>
      </c>
      <c r="B41" s="31" t="s">
        <v>53</v>
      </c>
      <c r="C41" s="32"/>
      <c r="D41" s="33"/>
    </row>
    <row r="42" spans="1:4" x14ac:dyDescent="0.25">
      <c r="A42" s="5">
        <f>746.5</f>
        <v>746.5</v>
      </c>
      <c r="B42" s="40" t="s">
        <v>26</v>
      </c>
      <c r="C42" s="40"/>
      <c r="D42" s="40"/>
    </row>
    <row r="43" spans="1:4" ht="18" customHeight="1" x14ac:dyDescent="0.25">
      <c r="A43" s="12">
        <v>15057.8</v>
      </c>
      <c r="B43" s="39" t="s">
        <v>16</v>
      </c>
      <c r="C43" s="39"/>
      <c r="D43" s="39"/>
    </row>
    <row r="44" spans="1:4" ht="18" customHeight="1" x14ac:dyDescent="0.25">
      <c r="A44" s="12">
        <v>4484</v>
      </c>
      <c r="B44" s="38" t="s">
        <v>15</v>
      </c>
      <c r="C44" s="38"/>
      <c r="D44" s="38"/>
    </row>
    <row r="45" spans="1:4" x14ac:dyDescent="0.25">
      <c r="A45" s="11">
        <f>SUM(A33:A44)</f>
        <v>1510091.18</v>
      </c>
      <c r="B45" s="30" t="s">
        <v>5</v>
      </c>
      <c r="C45" s="30"/>
      <c r="D45" s="30"/>
    </row>
    <row r="46" spans="1:4" s="20" customFormat="1" x14ac:dyDescent="0.25">
      <c r="A46" s="22"/>
      <c r="B46" s="23"/>
      <c r="C46" s="23"/>
      <c r="D46" s="23"/>
    </row>
    <row r="47" spans="1:4" x14ac:dyDescent="0.25">
      <c r="A47" s="21">
        <f>A45+A30+A13</f>
        <v>2515317.5299999998</v>
      </c>
      <c r="B47" s="27" t="s">
        <v>51</v>
      </c>
      <c r="C47" s="28"/>
      <c r="D47" s="29"/>
    </row>
  </sheetData>
  <mergeCells count="40">
    <mergeCell ref="B42:D42"/>
    <mergeCell ref="B29:D29"/>
    <mergeCell ref="B28:D28"/>
    <mergeCell ref="B16:D16"/>
    <mergeCell ref="B27:D27"/>
    <mergeCell ref="B18:D18"/>
    <mergeCell ref="B17:D17"/>
    <mergeCell ref="B23:D23"/>
    <mergeCell ref="B20:D20"/>
    <mergeCell ref="B22:D22"/>
    <mergeCell ref="B24:D24"/>
    <mergeCell ref="B19:D19"/>
    <mergeCell ref="B25:D25"/>
    <mergeCell ref="B21:D21"/>
    <mergeCell ref="A1:D1"/>
    <mergeCell ref="A3:B3"/>
    <mergeCell ref="A15:D15"/>
    <mergeCell ref="A5:D5"/>
    <mergeCell ref="B11:D11"/>
    <mergeCell ref="B12:D12"/>
    <mergeCell ref="B13:D13"/>
    <mergeCell ref="B8:D8"/>
    <mergeCell ref="B7:D7"/>
    <mergeCell ref="B10:D10"/>
    <mergeCell ref="B6:D6"/>
    <mergeCell ref="B47:D47"/>
    <mergeCell ref="B30:D30"/>
    <mergeCell ref="B45:D45"/>
    <mergeCell ref="A32:D32"/>
    <mergeCell ref="B40:D40"/>
    <mergeCell ref="B44:D44"/>
    <mergeCell ref="B43:D43"/>
    <mergeCell ref="B39:D39"/>
    <mergeCell ref="B36:D36"/>
    <mergeCell ref="B33:D33"/>
    <mergeCell ref="B35:D35"/>
    <mergeCell ref="B34:D34"/>
    <mergeCell ref="B38:D38"/>
    <mergeCell ref="B41:D41"/>
    <mergeCell ref="B37:D3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8"/>
  <sheetViews>
    <sheetView topLeftCell="A17" workbookViewId="0">
      <selection activeCell="B52" sqref="B52"/>
    </sheetView>
  </sheetViews>
  <sheetFormatPr defaultRowHeight="15" x14ac:dyDescent="0.25"/>
  <cols>
    <col min="1" max="1" width="14" customWidth="1"/>
    <col min="4" max="4" width="68.5703125" customWidth="1"/>
    <col min="7" max="7" width="9.5703125" bestFit="1" customWidth="1"/>
  </cols>
  <sheetData>
    <row r="2" spans="1:4" x14ac:dyDescent="0.25">
      <c r="A2" s="34" t="s">
        <v>8</v>
      </c>
      <c r="B2" s="34"/>
      <c r="C2" s="34"/>
      <c r="D2" s="34"/>
    </row>
    <row r="3" spans="1:4" x14ac:dyDescent="0.25">
      <c r="A3" s="5">
        <f>11827.23+8041.6+2620.72+5242.19+3312+2355.4</f>
        <v>33399.14</v>
      </c>
      <c r="B3" s="38" t="s">
        <v>22</v>
      </c>
      <c r="C3" s="38"/>
      <c r="D3" s="38"/>
    </row>
    <row r="4" spans="1:4" x14ac:dyDescent="0.25">
      <c r="A4" s="5">
        <v>561.52</v>
      </c>
      <c r="B4" s="38" t="s">
        <v>27</v>
      </c>
      <c r="C4" s="38"/>
      <c r="D4" s="38"/>
    </row>
    <row r="5" spans="1:4" ht="15" customHeight="1" x14ac:dyDescent="0.25">
      <c r="A5" s="12">
        <v>26724.47</v>
      </c>
      <c r="B5" s="60" t="s">
        <v>16</v>
      </c>
      <c r="C5" s="61"/>
      <c r="D5" s="62"/>
    </row>
    <row r="6" spans="1:4" x14ac:dyDescent="0.25">
      <c r="A6" s="12">
        <v>8936</v>
      </c>
      <c r="B6" s="38" t="s">
        <v>15</v>
      </c>
      <c r="C6" s="38"/>
      <c r="D6" s="38"/>
    </row>
    <row r="7" spans="1:4" x14ac:dyDescent="0.25">
      <c r="A7" s="10">
        <f>SUM(A3:A6)</f>
        <v>69621.13</v>
      </c>
      <c r="B7" s="56" t="s">
        <v>5</v>
      </c>
      <c r="C7" s="56"/>
      <c r="D7" s="56"/>
    </row>
    <row r="8" spans="1:4" x14ac:dyDescent="0.25">
      <c r="A8" s="4"/>
      <c r="B8" s="8"/>
      <c r="C8" s="8"/>
      <c r="D8" s="7"/>
    </row>
    <row r="9" spans="1:4" x14ac:dyDescent="0.25">
      <c r="A9" s="34" t="s">
        <v>3</v>
      </c>
      <c r="B9" s="34"/>
      <c r="C9" s="34"/>
      <c r="D9" s="34"/>
    </row>
    <row r="10" spans="1:4" x14ac:dyDescent="0.25">
      <c r="A10" s="5">
        <f>33260+75840+70672+37600</f>
        <v>217372</v>
      </c>
      <c r="B10" s="46" t="s">
        <v>12</v>
      </c>
      <c r="C10" s="46"/>
      <c r="D10" s="46"/>
    </row>
    <row r="11" spans="1:4" x14ac:dyDescent="0.25">
      <c r="A11" s="5">
        <v>79800</v>
      </c>
      <c r="B11" s="63" t="s">
        <v>37</v>
      </c>
      <c r="C11" s="64"/>
      <c r="D11" s="65"/>
    </row>
    <row r="12" spans="1:4" ht="29.25" customHeight="1" x14ac:dyDescent="0.25">
      <c r="A12" s="5">
        <v>41445</v>
      </c>
      <c r="B12" s="40" t="s">
        <v>48</v>
      </c>
      <c r="C12" s="40"/>
      <c r="D12" s="40"/>
    </row>
    <row r="13" spans="1:4" x14ac:dyDescent="0.25">
      <c r="A13" s="5">
        <f>6600+4868+2489+10600</f>
        <v>24557</v>
      </c>
      <c r="B13" s="46" t="s">
        <v>33</v>
      </c>
      <c r="C13" s="46"/>
      <c r="D13" s="46"/>
    </row>
    <row r="14" spans="1:4" x14ac:dyDescent="0.25">
      <c r="A14" s="5">
        <f>702</f>
        <v>702</v>
      </c>
      <c r="B14" s="46" t="s">
        <v>68</v>
      </c>
      <c r="C14" s="46"/>
      <c r="D14" s="46"/>
    </row>
    <row r="15" spans="1:4" x14ac:dyDescent="0.25">
      <c r="A15" s="12">
        <v>26724.47</v>
      </c>
      <c r="B15" s="39" t="s">
        <v>16</v>
      </c>
      <c r="C15" s="39"/>
      <c r="D15" s="39"/>
    </row>
    <row r="16" spans="1:4" x14ac:dyDescent="0.25">
      <c r="A16" s="12">
        <v>8936</v>
      </c>
      <c r="B16" s="38" t="s">
        <v>15</v>
      </c>
      <c r="C16" s="38"/>
      <c r="D16" s="38"/>
    </row>
    <row r="17" spans="1:12" x14ac:dyDescent="0.25">
      <c r="A17" s="10">
        <f>SUM(A10:A16)</f>
        <v>399536.47</v>
      </c>
      <c r="B17" s="56" t="s">
        <v>5</v>
      </c>
      <c r="C17" s="56"/>
      <c r="D17" s="56"/>
    </row>
    <row r="19" spans="1:12" x14ac:dyDescent="0.25">
      <c r="A19" s="34" t="s">
        <v>1</v>
      </c>
      <c r="B19" s="34"/>
      <c r="C19" s="34"/>
      <c r="D19" s="34"/>
    </row>
    <row r="20" spans="1:12" x14ac:dyDescent="0.25">
      <c r="A20" s="5">
        <f>4500+1500</f>
        <v>6000</v>
      </c>
      <c r="B20" s="46" t="s">
        <v>21</v>
      </c>
      <c r="C20" s="46"/>
      <c r="D20" s="46"/>
    </row>
    <row r="21" spans="1:12" x14ac:dyDescent="0.25">
      <c r="A21" s="5">
        <f>1125</f>
        <v>1125</v>
      </c>
      <c r="B21" s="46" t="s">
        <v>20</v>
      </c>
      <c r="C21" s="46"/>
      <c r="D21" s="46"/>
    </row>
    <row r="22" spans="1:12" x14ac:dyDescent="0.25">
      <c r="A22" s="12">
        <v>33241.800000000003</v>
      </c>
      <c r="B22" s="39" t="s">
        <v>16</v>
      </c>
      <c r="C22" s="39"/>
      <c r="D22" s="39"/>
      <c r="J22" s="13"/>
      <c r="K22" s="13"/>
      <c r="L22" s="13"/>
    </row>
    <row r="23" spans="1:12" x14ac:dyDescent="0.25">
      <c r="A23" s="12">
        <v>11423</v>
      </c>
      <c r="B23" s="38" t="s">
        <v>15</v>
      </c>
      <c r="C23" s="38"/>
      <c r="D23" s="38"/>
    </row>
    <row r="24" spans="1:12" x14ac:dyDescent="0.25">
      <c r="A24" s="10">
        <f>SUM(A20:A23)</f>
        <v>51789.8</v>
      </c>
      <c r="B24" s="56" t="s">
        <v>5</v>
      </c>
      <c r="C24" s="56"/>
      <c r="D24" s="56"/>
    </row>
    <row r="26" spans="1:12" x14ac:dyDescent="0.25">
      <c r="A26" s="34" t="s">
        <v>11</v>
      </c>
      <c r="B26" s="34"/>
      <c r="C26" s="34"/>
      <c r="D26" s="34"/>
    </row>
    <row r="27" spans="1:12" x14ac:dyDescent="0.25">
      <c r="A27" s="5">
        <f>52784.64+14562.24</f>
        <v>67346.880000000005</v>
      </c>
      <c r="B27" s="31" t="s">
        <v>60</v>
      </c>
      <c r="C27" s="32"/>
      <c r="D27" s="33"/>
    </row>
    <row r="28" spans="1:12" ht="30.75" customHeight="1" x14ac:dyDescent="0.25">
      <c r="A28" s="5">
        <v>66000</v>
      </c>
      <c r="B28" s="40" t="s">
        <v>28</v>
      </c>
      <c r="C28" s="40"/>
      <c r="D28" s="40"/>
    </row>
    <row r="29" spans="1:12" ht="31.5" customHeight="1" x14ac:dyDescent="0.25">
      <c r="A29" s="5">
        <f>6700</f>
        <v>6700</v>
      </c>
      <c r="B29" s="31" t="s">
        <v>56</v>
      </c>
      <c r="C29" s="32"/>
      <c r="D29" s="33"/>
    </row>
    <row r="30" spans="1:12" ht="15.75" customHeight="1" x14ac:dyDescent="0.25">
      <c r="A30" s="5">
        <v>5281.85</v>
      </c>
      <c r="B30" s="31" t="s">
        <v>34</v>
      </c>
      <c r="C30" s="32"/>
      <c r="D30" s="33"/>
    </row>
    <row r="31" spans="1:12" x14ac:dyDescent="0.25">
      <c r="A31" s="12">
        <v>40196.800000000003</v>
      </c>
      <c r="B31" s="39" t="s">
        <v>16</v>
      </c>
      <c r="C31" s="39"/>
      <c r="D31" s="39"/>
    </row>
    <row r="32" spans="1:12" x14ac:dyDescent="0.25">
      <c r="A32" s="12">
        <v>14077.5</v>
      </c>
      <c r="B32" s="38" t="s">
        <v>15</v>
      </c>
      <c r="C32" s="38"/>
      <c r="D32" s="38"/>
    </row>
    <row r="33" spans="1:4" x14ac:dyDescent="0.25">
      <c r="A33" s="10">
        <f>SUM(A27:A32)</f>
        <v>199603.03000000003</v>
      </c>
      <c r="B33" s="56" t="s">
        <v>5</v>
      </c>
      <c r="C33" s="56"/>
      <c r="D33" s="56"/>
    </row>
    <row r="34" spans="1:4" ht="15" customHeight="1" x14ac:dyDescent="0.25"/>
    <row r="35" spans="1:4" x14ac:dyDescent="0.25">
      <c r="A35" s="34" t="s">
        <v>2</v>
      </c>
      <c r="B35" s="34"/>
      <c r="C35" s="34"/>
      <c r="D35" s="34"/>
    </row>
    <row r="36" spans="1:4" x14ac:dyDescent="0.25">
      <c r="A36" s="5">
        <f>16000+1180.66</f>
        <v>17180.66</v>
      </c>
      <c r="B36" s="60" t="s">
        <v>36</v>
      </c>
      <c r="C36" s="61"/>
      <c r="D36" s="62"/>
    </row>
    <row r="37" spans="1:4" x14ac:dyDescent="0.25">
      <c r="A37" s="5">
        <f>5030.9+247.5+10550</f>
        <v>15828.4</v>
      </c>
      <c r="B37" s="39" t="s">
        <v>41</v>
      </c>
      <c r="C37" s="39"/>
      <c r="D37" s="39"/>
    </row>
    <row r="38" spans="1:4" ht="15" customHeight="1" x14ac:dyDescent="0.25">
      <c r="A38" s="5">
        <f>2000</f>
        <v>2000</v>
      </c>
      <c r="B38" s="39" t="s">
        <v>35</v>
      </c>
      <c r="C38" s="39"/>
      <c r="D38" s="39"/>
    </row>
    <row r="39" spans="1:4" ht="15.75" customHeight="1" x14ac:dyDescent="0.25">
      <c r="A39" s="5">
        <f>990.6</f>
        <v>990.6</v>
      </c>
      <c r="B39" s="60" t="s">
        <v>46</v>
      </c>
      <c r="C39" s="61"/>
      <c r="D39" s="62"/>
    </row>
    <row r="40" spans="1:4" x14ac:dyDescent="0.25">
      <c r="A40" s="66">
        <f>SUM(A36:A39)</f>
        <v>35999.659999999996</v>
      </c>
      <c r="B40" s="56" t="s">
        <v>4</v>
      </c>
      <c r="C40" s="56"/>
      <c r="D40" s="56"/>
    </row>
    <row r="42" spans="1:4" x14ac:dyDescent="0.25">
      <c r="A42" s="34" t="s">
        <v>10</v>
      </c>
      <c r="B42" s="34"/>
      <c r="C42" s="34"/>
      <c r="D42" s="34"/>
    </row>
    <row r="43" spans="1:4" x14ac:dyDescent="0.25">
      <c r="A43" s="5">
        <f>19266+1600+1500+1348.5</f>
        <v>23714.5</v>
      </c>
      <c r="B43" s="60" t="s">
        <v>29</v>
      </c>
      <c r="C43" s="61"/>
      <c r="D43" s="62"/>
    </row>
    <row r="44" spans="1:4" ht="15" customHeight="1" x14ac:dyDescent="0.25">
      <c r="A44" s="12">
        <v>26724.47</v>
      </c>
      <c r="B44" s="60" t="s">
        <v>16</v>
      </c>
      <c r="C44" s="61"/>
      <c r="D44" s="62"/>
    </row>
    <row r="45" spans="1:4" x14ac:dyDescent="0.25">
      <c r="A45" s="12">
        <v>8936</v>
      </c>
      <c r="B45" s="38" t="s">
        <v>15</v>
      </c>
      <c r="C45" s="38"/>
      <c r="D45" s="38"/>
    </row>
    <row r="46" spans="1:4" x14ac:dyDescent="0.25">
      <c r="A46" s="10">
        <f>SUM(A43:A45)</f>
        <v>59374.97</v>
      </c>
      <c r="B46" s="56" t="s">
        <v>5</v>
      </c>
      <c r="C46" s="56"/>
      <c r="D46" s="56"/>
    </row>
    <row r="47" spans="1:4" ht="15" customHeight="1" x14ac:dyDescent="0.25"/>
    <row r="48" spans="1:4" x14ac:dyDescent="0.25">
      <c r="A48" s="9">
        <f>A7+A17+A24+A40+A46+A33</f>
        <v>815925.05999999994</v>
      </c>
      <c r="B48" s="57" t="s">
        <v>52</v>
      </c>
      <c r="C48" s="58"/>
      <c r="D48" s="59"/>
    </row>
  </sheetData>
  <mergeCells count="41">
    <mergeCell ref="B24:D24"/>
    <mergeCell ref="B22:D22"/>
    <mergeCell ref="B23:D23"/>
    <mergeCell ref="B5:D5"/>
    <mergeCell ref="B6:D6"/>
    <mergeCell ref="B15:D15"/>
    <mergeCell ref="B16:D16"/>
    <mergeCell ref="B7:D7"/>
    <mergeCell ref="B10:D10"/>
    <mergeCell ref="B21:D21"/>
    <mergeCell ref="B20:D20"/>
    <mergeCell ref="B14:D14"/>
    <mergeCell ref="B12:D12"/>
    <mergeCell ref="A2:D2"/>
    <mergeCell ref="A19:D19"/>
    <mergeCell ref="A9:D9"/>
    <mergeCell ref="B11:D11"/>
    <mergeCell ref="B17:D17"/>
    <mergeCell ref="B3:D3"/>
    <mergeCell ref="B4:D4"/>
    <mergeCell ref="B13:D13"/>
    <mergeCell ref="B45:D45"/>
    <mergeCell ref="B46:D46"/>
    <mergeCell ref="B48:D48"/>
    <mergeCell ref="A35:D35"/>
    <mergeCell ref="B38:D38"/>
    <mergeCell ref="B40:D40"/>
    <mergeCell ref="A42:D42"/>
    <mergeCell ref="B44:D44"/>
    <mergeCell ref="B36:D36"/>
    <mergeCell ref="B37:D37"/>
    <mergeCell ref="B39:D39"/>
    <mergeCell ref="B43:D43"/>
    <mergeCell ref="B33:D33"/>
    <mergeCell ref="A26:D26"/>
    <mergeCell ref="B31:D31"/>
    <mergeCell ref="B32:D32"/>
    <mergeCell ref="B27:D27"/>
    <mergeCell ref="B30:D30"/>
    <mergeCell ref="B29:D29"/>
    <mergeCell ref="B28:D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9"/>
  <sheetViews>
    <sheetView workbookViewId="0">
      <selection activeCell="B9" sqref="B9:D9"/>
    </sheetView>
  </sheetViews>
  <sheetFormatPr defaultRowHeight="15" x14ac:dyDescent="0.25"/>
  <cols>
    <col min="1" max="1" width="20.28515625" customWidth="1"/>
    <col min="3" max="3" width="10.5703125" bestFit="1" customWidth="1"/>
    <col min="4" max="4" width="51.7109375" customWidth="1"/>
  </cols>
  <sheetData>
    <row r="2" spans="1:4" ht="15.75" customHeight="1" x14ac:dyDescent="0.25">
      <c r="A2" s="34" t="s">
        <v>6</v>
      </c>
      <c r="B2" s="34"/>
      <c r="C2" s="34"/>
      <c r="D2" s="34"/>
    </row>
    <row r="3" spans="1:4" ht="15.75" customHeight="1" x14ac:dyDescent="0.25">
      <c r="A3" s="5">
        <v>65252</v>
      </c>
      <c r="B3" s="46" t="s">
        <v>17</v>
      </c>
      <c r="C3" s="46"/>
      <c r="D3" s="46"/>
    </row>
    <row r="4" spans="1:4" x14ac:dyDescent="0.25">
      <c r="A4" s="5">
        <v>68462</v>
      </c>
      <c r="B4" s="46" t="s">
        <v>18</v>
      </c>
      <c r="C4" s="46"/>
      <c r="D4" s="46"/>
    </row>
    <row r="5" spans="1:4" x14ac:dyDescent="0.25">
      <c r="A5" s="5">
        <f>26126+18032</f>
        <v>44158</v>
      </c>
      <c r="B5" s="46" t="s">
        <v>15</v>
      </c>
      <c r="C5" s="46"/>
      <c r="D5" s="46"/>
    </row>
    <row r="6" spans="1:4" x14ac:dyDescent="0.25">
      <c r="A6" s="5">
        <v>14000</v>
      </c>
      <c r="B6" s="46" t="s">
        <v>19</v>
      </c>
      <c r="C6" s="46"/>
      <c r="D6" s="46"/>
    </row>
    <row r="7" spans="1:4" x14ac:dyDescent="0.25">
      <c r="A7" s="5">
        <v>6000</v>
      </c>
      <c r="B7" s="46" t="s">
        <v>14</v>
      </c>
      <c r="C7" s="46"/>
      <c r="D7" s="46"/>
    </row>
    <row r="8" spans="1:4" x14ac:dyDescent="0.25">
      <c r="A8" s="5">
        <f>1500+295</f>
        <v>1795</v>
      </c>
      <c r="B8" s="46" t="s">
        <v>13</v>
      </c>
      <c r="C8" s="46"/>
      <c r="D8" s="46"/>
    </row>
    <row r="9" spans="1:4" x14ac:dyDescent="0.25">
      <c r="A9" s="5">
        <f>2890+8307</f>
        <v>11197</v>
      </c>
      <c r="B9" s="38" t="s">
        <v>69</v>
      </c>
      <c r="C9" s="38"/>
      <c r="D9" s="38"/>
    </row>
    <row r="10" spans="1:4" x14ac:dyDescent="0.25">
      <c r="A10" s="11">
        <f>SUM(A3:A9)</f>
        <v>210864</v>
      </c>
      <c r="B10" s="30" t="s">
        <v>7</v>
      </c>
      <c r="C10" s="30"/>
      <c r="D10" s="30"/>
    </row>
    <row r="19" spans="3:3" x14ac:dyDescent="0.25">
      <c r="C19" s="3"/>
    </row>
  </sheetData>
  <mergeCells count="9">
    <mergeCell ref="B10:D10"/>
    <mergeCell ref="B9:D9"/>
    <mergeCell ref="A2:D2"/>
    <mergeCell ref="B6:D6"/>
    <mergeCell ref="B8:D8"/>
    <mergeCell ref="B7:D7"/>
    <mergeCell ref="B4:D4"/>
    <mergeCell ref="B3:D3"/>
    <mergeCell ref="B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Тяжелобольные дети</vt:lpstr>
      <vt:lpstr>Дети-сироты</vt:lpstr>
      <vt:lpstr>Организация чудес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Кафедра журналистики</dc:creator>
  <cp:lastModifiedBy>Инна</cp:lastModifiedBy>
  <dcterms:created xsi:type="dcterms:W3CDTF">2018-02-28T19:38:51Z</dcterms:created>
  <dcterms:modified xsi:type="dcterms:W3CDTF">2018-09-20T09:33:56Z</dcterms:modified>
</cp:coreProperties>
</file>