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аля\Desktop\"/>
    </mc:Choice>
  </mc:AlternateContent>
  <bookViews>
    <workbookView xWindow="0" yWindow="0" windowWidth="20490" windowHeight="7650"/>
  </bookViews>
  <sheets>
    <sheet name="Тяжелобольные дети" sheetId="1" r:id="rId1"/>
    <sheet name="Дети-сироты" sheetId="2" r:id="rId2"/>
    <sheet name="Организация чудес" sheetId="4" r:id="rId3"/>
  </sheets>
  <calcPr calcId="162913" refMode="R1C1"/>
</workbook>
</file>

<file path=xl/calcChain.xml><?xml version="1.0" encoding="utf-8"?>
<calcChain xmlns="http://schemas.openxmlformats.org/spreadsheetml/2006/main">
  <c r="A8" i="1" l="1"/>
  <c r="A4" i="2"/>
  <c r="A10" i="4"/>
  <c r="A3" i="2"/>
  <c r="A34" i="2"/>
  <c r="A28" i="1"/>
  <c r="A23" i="2"/>
  <c r="A37" i="2"/>
  <c r="A22" i="2"/>
  <c r="A10" i="2"/>
  <c r="A19" i="1"/>
  <c r="A6" i="1"/>
  <c r="A33" i="2"/>
  <c r="A17" i="1"/>
  <c r="A25" i="2"/>
  <c r="A26" i="1"/>
  <c r="A20" i="1"/>
  <c r="A30" i="1"/>
  <c r="A21" i="2" l="1"/>
  <c r="A39" i="2"/>
  <c r="A18" i="1"/>
  <c r="A27" i="1"/>
  <c r="A7" i="1"/>
  <c r="A32" i="1"/>
  <c r="A31" i="1"/>
  <c r="A16" i="1"/>
  <c r="A35" i="2"/>
  <c r="A8" i="4"/>
  <c r="A27" i="2"/>
  <c r="A5" i="4" l="1"/>
  <c r="A40" i="2" l="1"/>
  <c r="A37" i="1"/>
  <c r="A7" i="2" l="1"/>
  <c r="A30" i="2" l="1"/>
  <c r="A13" i="2"/>
  <c r="A23" i="1"/>
  <c r="A18" i="2"/>
  <c r="A45" i="2"/>
  <c r="A11" i="1"/>
  <c r="A47" i="2" l="1"/>
  <c r="A39" i="1" l="1"/>
  <c r="A11" i="4" l="1"/>
  <c r="C3" i="1" l="1"/>
</calcChain>
</file>

<file path=xl/sharedStrings.xml><?xml version="1.0" encoding="utf-8"?>
<sst xmlns="http://schemas.openxmlformats.org/spreadsheetml/2006/main" count="84" uniqueCount="62">
  <si>
    <t>проект "Служба скорых чудес"</t>
  </si>
  <si>
    <t>проект "Открывая горизонты"</t>
  </si>
  <si>
    <t>поддержка Центров помощи детям и их воспитанников</t>
  </si>
  <si>
    <t>проект "Больничные мамы"</t>
  </si>
  <si>
    <t>Итого по направлению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</si>
  <si>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</si>
  <si>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</si>
  <si>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</si>
  <si>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</si>
  <si>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</si>
  <si>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</si>
  <si>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проект "Вернуть будущее""</t>
  </si>
  <si>
    <t>оплата услуг сиделок, сопровождающих детей в стационарах</t>
  </si>
  <si>
    <t>банковское обслуживание</t>
  </si>
  <si>
    <t>услуги операторов связи: работа горячей линии, доступ в интернет в офисе</t>
  </si>
  <si>
    <t>налоги</t>
  </si>
  <si>
    <t>расходы на содержание проекта (з/п координатора, пропаганда и финансирование чудес)</t>
  </si>
  <si>
    <t>бухгалтерское обслуживание (з/п 2 бухгалтеров)</t>
  </si>
  <si>
    <t>управление фондом (з/п 3 сотрудников отдела организации чудес)</t>
  </si>
  <si>
    <t>коммунальные платежи за офис</t>
  </si>
  <si>
    <t>средства гигиены и детское питание для подопечных проекта</t>
  </si>
  <si>
    <t>проект "Больше жизни", выездная паллиативная служба (ВПС)</t>
  </si>
  <si>
    <t>доставка пробирок на HLA-типирование в Казань</t>
  </si>
  <si>
    <t>поездка в социально-интегративный лагерь в г. Сочи для воспитанников детских домов-интернатов г. Оса, п. Рудничный</t>
  </si>
  <si>
    <t>благотворительная помощь детскому дому-интернату п. Рудничный</t>
  </si>
  <si>
    <t>организация дня именинника в СРЦН Родник и Доверие</t>
  </si>
  <si>
    <t>расходные материалы для аппарата ИВЛ подопечной Дианы Бобылевой</t>
  </si>
  <si>
    <t>проведение обучающих семинаров и консультаций специалистов ЦКРИ в детских домах-интернатах г. Оса, п. Рудничный</t>
  </si>
  <si>
    <t>канцелярия, обслуживание офисной орг.техники</t>
  </si>
  <si>
    <t>генетический анализ для подопечного Кости Лошакова</t>
  </si>
  <si>
    <t>поездка в Кунгурский техникум-интернат п. Садоягодное</t>
  </si>
  <si>
    <t>вертикализатор для подопечной Марии Мартюшовой</t>
  </si>
  <si>
    <t>угощения для подопечных клиентов Губахинского ПНИ</t>
  </si>
  <si>
    <t>поддержка авиамодельного кружка в ЦПД г. Краснокамска</t>
  </si>
  <si>
    <t>покупка расходных медицинских материалов для респираторной поддержки Никиты Рогожникова</t>
  </si>
  <si>
    <t>организация дня успеха в ЦПД г. Перми (ул. Капитана Пирожкова)</t>
  </si>
  <si>
    <t>проведение мастер-классов в отделении паллиативной помощи при ГДКБ №13</t>
  </si>
  <si>
    <t>конвектор для подопечного Антона Воробьева</t>
  </si>
  <si>
    <t>покупка специализированной одежды для плавания клиенту Марковского ПНИ подопечному Сергею Антипину</t>
  </si>
  <si>
    <t>прокат функциональной кровати для подопечного Антона Воробьева</t>
  </si>
  <si>
    <t>доставка биообразцов из офисов Медлабэкспресс в штаб фонда</t>
  </si>
  <si>
    <t>организация мероприятия в стационаре детского отделении ПККПБ</t>
  </si>
  <si>
    <t>доставка биообразцов пациентов Детского онкогематологического центра им Ф.П. Гааза для проведения лабораторной диагностики в НМИЦ ДГОИ им. Д. Рогачева, г. Москва</t>
  </si>
  <si>
    <t>аспирационные зонды для подопечного Антона Воробьева</t>
  </si>
  <si>
    <t>расходные материалы и спец.питание для подопечного Григория Селедкова</t>
  </si>
  <si>
    <t>размещение объявления о поиске сиделок на зарплата.ру, avito.ru</t>
  </si>
  <si>
    <t>печать плакатов о подопечных проекта, благотворительных акциях в их пользу</t>
  </si>
  <si>
    <t>покупка аспиратора-инсуффлятора для подопечной Даши Вахрушевой</t>
  </si>
  <si>
    <t>организация обучающего семинара по технологии "Забота с уважением"</t>
  </si>
  <si>
    <t>организация проекта "Запусти звезду" на городском карнавале "Пермское яркое"</t>
  </si>
  <si>
    <t>оплата занятий горными лыжами для воспитанников ЦПД с ОВЗ</t>
  </si>
  <si>
    <t>транспортные расходы на выезды к подопечным проекта</t>
  </si>
  <si>
    <t>организация дня именинника в ЦПД г. Соликамска</t>
  </si>
  <si>
    <t>участие сотрудников фонда в образовательном проекте "Благотворительные гастроли", г. Екатеринбург</t>
  </si>
  <si>
    <t>детская смесь для подопечной Евы Татариновой</t>
  </si>
  <si>
    <t xml:space="preserve">организация кофе-брейка на семинаре "Профилактика отказов от новорожденных детей" </t>
  </si>
  <si>
    <t>организация выездной донорской акции в Орджоникидзевском районе</t>
  </si>
  <si>
    <t>Расходы благотворительного фонда "Дедморозим" // июнь 2018</t>
  </si>
  <si>
    <t>Потрачено в июне на помощь подопечным фонда "Дедморозим"</t>
  </si>
  <si>
    <t>Итого потрачено на помощь тяжелобольным детям в июне 2018 г.</t>
  </si>
  <si>
    <t>Итого потрачено на помощь детям, оставшимся без попечения родителей в июне 2018 г.</t>
  </si>
  <si>
    <t>покупка билетов в г. Москва Вадиму Желтышеву и его сопровождающему для прохождения обследования в НМИЦ ДГОИ им. Д. Рогачева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</si>
</sst>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/>
    <xf numFmtId="2" fontId="0" fillId="0" borderId="0" xfId="0" applyNumberFormat="1" applyFill="1" applyBorder="1"/>
    <xf numFmtId="2" fontId="0" fillId="4" borderId="1" xfId="0" applyNumberFormat="1" applyFill="1" applyBorder="1"/>
    <xf numFmtId="2" fontId="0" fillId="4" borderId="1" xfId="0" applyNumberForma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5" borderId="1" xfId="0" applyNumberFormat="1" applyFont="1" applyFill="1" applyBorder="1"/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7" borderId="1" xfId="0" applyNumberFormat="1" applyFill="1" applyBorder="1"/>
    <xf numFmtId="0" fontId="0" fillId="0" borderId="0" xfId="0" applyAlignment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2" fontId="1" fillId="7" borderId="1" xfId="0" applyNumberFormat="1" applyFont="1" applyFill="1" applyBorder="1" applyAlignment="1">
      <alignment vertical="center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1" fillId="5" borderId="1" xfId="0" applyFont="1" applyFill="1" applyBorder="1" applyAlignment="1">
      <alignment horizontal="right"/>
    </xf>
    <xf numFmtId="0" fontId="0" fillId="6" borderId="2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0" fillId="6" borderId="2" xfId="0" applyFill="1" applyBorder="1" applyAlignment="1">
      <alignment horizontal="left" wrapText="1"/>
    </xf>
    <xf numFmtId="0" fontId="0" fillId="6" borderId="4" xfId="0" applyFill="1" applyBorder="1" applyAlignment="1">
      <alignment horizontal="left" wrapText="1"/>
    </xf>
    <xf numFmtId="0" fontId="0" fillId="6" borderId="3" xfId="0" applyFill="1" applyBorder="1" applyAlignment="1">
      <alignment horizontal="left" wrapText="1"/>
    </xf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sqref="A1:D1"/>
    </sheetView>
  </sheetViews>
  <sheetFormatPr defaultRowHeight="15" x14ac:dyDescent="0.25"/>
  <cols>
    <col min="1" max="1" width="13.7109375" customWidth="1"/>
    <col min="2" max="2" width="23.7109375" customWidth="1"/>
    <col min="3" max="3" width="14" customWidth="1"/>
    <col min="4" max="4" width="48.85546875" customWidth="1"/>
    <col min="6" max="6" width="18.85546875" customWidth="1"/>
    <col min="8" max="8" width="18.85546875" customWidth="1"/>
  </cols>
  <sheetData>
    <row r="1" spans="1:9" ht="15.75" x14ac:dyDescent="0.25">
      <c r="A1" s="29" t="s">
        <v>57</v>
      </c>
      <c r="B1" s="29"/>
      <c r="C1" s="29"/>
      <c r="D1" s="29"/>
    </row>
    <row r="2" spans="1:9" x14ac:dyDescent="0.25">
      <c r="A2" s="1"/>
      <c r="B2" s="1"/>
      <c r="C2" s="1"/>
      <c r="D2" s="1"/>
    </row>
    <row r="3" spans="1:9" ht="29.25" customHeight="1" x14ac:dyDescent="0.25">
      <c r="A3" s="30" t="s">
        <v>58</v>
      </c>
      <c r="B3" s="30"/>
      <c r="C3" s="2">
        <f>A39+'Дети-сироты'!A47+'Организация чудес'!A11</f>
        <v>1823413.6300000001</v>
      </c>
      <c r="D3" s="1"/>
    </row>
    <row r="4" spans="1:9" x14ac:dyDescent="0.25">
      <c r="C4" s="1"/>
      <c r="D4" s="1"/>
    </row>
    <row r="5" spans="1:9" x14ac:dyDescent="0.25">
      <c r="A5" s="31" t="s">
        <v>9</v>
      </c>
      <c r="B5" s="31"/>
      <c r="C5" s="31"/>
      <c r="D5" s="31"/>
    </row>
    <row r="6" spans="1:9" x14ac:dyDescent="0.25">
      <c r="A6" s="5">
        <f>7167.38+10580.35+4497.57</f>
        <v>22245.3</v>
      </c>
      <c r="B6" s="33" t="s">
        <v>22</v>
      </c>
      <c r="C6" s="33"/>
      <c r="D6" s="33"/>
    </row>
    <row r="7" spans="1:9" x14ac:dyDescent="0.25">
      <c r="A7" s="5">
        <f>2000</f>
        <v>2000</v>
      </c>
      <c r="B7" s="20" t="s">
        <v>40</v>
      </c>
      <c r="C7" s="21"/>
      <c r="D7" s="22"/>
    </row>
    <row r="8" spans="1:9" x14ac:dyDescent="0.25">
      <c r="A8" s="5">
        <f>538.3+396.88</f>
        <v>935.18</v>
      </c>
      <c r="B8" s="34" t="s">
        <v>56</v>
      </c>
      <c r="C8" s="35"/>
      <c r="D8" s="36"/>
    </row>
    <row r="9" spans="1:9" ht="16.5" customHeight="1" x14ac:dyDescent="0.25">
      <c r="A9" s="12">
        <v>35533.800000000003</v>
      </c>
      <c r="B9" s="25" t="s">
        <v>16</v>
      </c>
      <c r="C9" s="25"/>
      <c r="D9" s="25"/>
    </row>
    <row r="10" spans="1:9" x14ac:dyDescent="0.25">
      <c r="A10" s="12">
        <v>12298</v>
      </c>
      <c r="B10" s="24" t="s">
        <v>15</v>
      </c>
      <c r="C10" s="24"/>
      <c r="D10" s="24"/>
    </row>
    <row r="11" spans="1:9" x14ac:dyDescent="0.25">
      <c r="A11" s="11">
        <f>SUM(A6:A10)</f>
        <v>73012.28</v>
      </c>
      <c r="B11" s="32" t="s">
        <v>5</v>
      </c>
      <c r="C11" s="32"/>
      <c r="D11" s="32"/>
    </row>
    <row r="12" spans="1:9" x14ac:dyDescent="0.25">
      <c r="C12" s="1"/>
      <c r="D12" s="1"/>
    </row>
    <row r="13" spans="1:9" x14ac:dyDescent="0.25">
      <c r="A13" s="31" t="s">
        <v>0</v>
      </c>
      <c r="B13" s="31"/>
      <c r="C13" s="31"/>
      <c r="D13" s="31"/>
      <c r="F13" s="14"/>
      <c r="G13" s="14"/>
      <c r="H13" s="14"/>
      <c r="I13" s="14"/>
    </row>
    <row r="14" spans="1:9" x14ac:dyDescent="0.25">
      <c r="A14" s="5">
        <v>95000</v>
      </c>
      <c r="B14" s="26" t="s">
        <v>29</v>
      </c>
      <c r="C14" s="27"/>
      <c r="D14" s="28"/>
      <c r="F14" s="14"/>
      <c r="G14" s="14"/>
      <c r="H14" s="14"/>
      <c r="I14" s="14"/>
    </row>
    <row r="15" spans="1:9" x14ac:dyDescent="0.25">
      <c r="A15" s="5">
        <v>50970</v>
      </c>
      <c r="B15" s="26" t="s">
        <v>31</v>
      </c>
      <c r="C15" s="27"/>
      <c r="D15" s="28"/>
      <c r="F15" s="14"/>
      <c r="G15" s="14"/>
      <c r="H15" s="14"/>
      <c r="I15" s="14"/>
    </row>
    <row r="16" spans="1:9" x14ac:dyDescent="0.25">
      <c r="A16" s="5">
        <f>24868.25</f>
        <v>24868.25</v>
      </c>
      <c r="B16" s="26" t="s">
        <v>34</v>
      </c>
      <c r="C16" s="27"/>
      <c r="D16" s="28"/>
      <c r="F16" s="14"/>
      <c r="G16" s="14"/>
      <c r="H16" s="14"/>
      <c r="I16" s="14"/>
    </row>
    <row r="17" spans="1:9" ht="30.75" customHeight="1" x14ac:dyDescent="0.25">
      <c r="A17" s="5">
        <f>8013</f>
        <v>8013</v>
      </c>
      <c r="B17" s="26" t="s">
        <v>61</v>
      </c>
      <c r="C17" s="27"/>
      <c r="D17" s="28"/>
    </row>
    <row r="18" spans="1:9" ht="33" customHeight="1" x14ac:dyDescent="0.25">
      <c r="A18" s="5">
        <f>3073.96</f>
        <v>3073.96</v>
      </c>
      <c r="B18" s="26" t="s">
        <v>42</v>
      </c>
      <c r="C18" s="27"/>
      <c r="D18" s="28"/>
      <c r="F18" s="14"/>
      <c r="G18" s="14"/>
      <c r="H18" s="14"/>
      <c r="I18" s="14"/>
    </row>
    <row r="19" spans="1:9" ht="17.25" customHeight="1" x14ac:dyDescent="0.25">
      <c r="A19" s="5">
        <f>1400</f>
        <v>1400</v>
      </c>
      <c r="B19" s="26" t="s">
        <v>51</v>
      </c>
      <c r="C19" s="27"/>
      <c r="D19" s="28"/>
      <c r="F19" s="14"/>
      <c r="G19" s="14"/>
      <c r="H19" s="14"/>
      <c r="I19" s="14"/>
    </row>
    <row r="20" spans="1:9" ht="15" customHeight="1" x14ac:dyDescent="0.25">
      <c r="A20" s="5">
        <f>624+450</f>
        <v>1074</v>
      </c>
      <c r="B20" s="26" t="s">
        <v>46</v>
      </c>
      <c r="C20" s="27"/>
      <c r="D20" s="28"/>
    </row>
    <row r="21" spans="1:9" ht="19.5" customHeight="1" x14ac:dyDescent="0.25">
      <c r="A21" s="12">
        <v>35533.800000000003</v>
      </c>
      <c r="B21" s="25" t="s">
        <v>16</v>
      </c>
      <c r="C21" s="25"/>
      <c r="D21" s="25"/>
      <c r="F21" s="15"/>
      <c r="G21" s="15"/>
      <c r="H21" s="15"/>
      <c r="I21" s="14"/>
    </row>
    <row r="22" spans="1:9" ht="15.75" customHeight="1" x14ac:dyDescent="0.25">
      <c r="A22" s="12">
        <v>12298</v>
      </c>
      <c r="B22" s="24" t="s">
        <v>15</v>
      </c>
      <c r="C22" s="24"/>
      <c r="D22" s="24"/>
      <c r="F22" s="16"/>
      <c r="G22" s="16"/>
      <c r="H22" s="16"/>
      <c r="I22" s="14"/>
    </row>
    <row r="23" spans="1:9" x14ac:dyDescent="0.25">
      <c r="A23" s="11">
        <f>SUM(A14:A22)</f>
        <v>232231.01</v>
      </c>
      <c r="B23" s="32" t="s">
        <v>5</v>
      </c>
      <c r="C23" s="32"/>
      <c r="D23" s="32"/>
      <c r="F23" s="16"/>
      <c r="G23" s="16"/>
      <c r="H23" s="16"/>
      <c r="I23" s="14"/>
    </row>
    <row r="25" spans="1:9" x14ac:dyDescent="0.25">
      <c r="A25" s="31" t="s">
        <v>21</v>
      </c>
      <c r="B25" s="31"/>
      <c r="C25" s="31"/>
      <c r="D25" s="31"/>
    </row>
    <row r="26" spans="1:9" x14ac:dyDescent="0.25">
      <c r="A26" s="5">
        <f>430000</f>
        <v>430000</v>
      </c>
      <c r="B26" s="41" t="s">
        <v>47</v>
      </c>
      <c r="C26" s="41"/>
      <c r="D26" s="41"/>
    </row>
    <row r="27" spans="1:9" x14ac:dyDescent="0.25">
      <c r="A27" s="5">
        <f>16848.62+3000+53564.8</f>
        <v>73413.42</v>
      </c>
      <c r="B27" s="41" t="s">
        <v>26</v>
      </c>
      <c r="C27" s="41"/>
      <c r="D27" s="41"/>
    </row>
    <row r="28" spans="1:9" x14ac:dyDescent="0.25">
      <c r="A28" s="5">
        <f>5200+2217.3</f>
        <v>7417.3</v>
      </c>
      <c r="B28" s="26" t="s">
        <v>54</v>
      </c>
      <c r="C28" s="27"/>
      <c r="D28" s="28"/>
    </row>
    <row r="29" spans="1:9" x14ac:dyDescent="0.25">
      <c r="A29" s="5">
        <v>6300</v>
      </c>
      <c r="B29" s="41" t="s">
        <v>39</v>
      </c>
      <c r="C29" s="41"/>
      <c r="D29" s="41"/>
    </row>
    <row r="30" spans="1:9" x14ac:dyDescent="0.25">
      <c r="A30" s="6">
        <f>890+1500</f>
        <v>2390</v>
      </c>
      <c r="B30" s="38" t="s">
        <v>45</v>
      </c>
      <c r="C30" s="39"/>
      <c r="D30" s="40"/>
    </row>
    <row r="31" spans="1:9" x14ac:dyDescent="0.25">
      <c r="A31" s="5">
        <f>2366.5</f>
        <v>2366.5</v>
      </c>
      <c r="B31" s="41" t="s">
        <v>36</v>
      </c>
      <c r="C31" s="41"/>
      <c r="D31" s="41"/>
    </row>
    <row r="32" spans="1:9" x14ac:dyDescent="0.25">
      <c r="A32" s="5">
        <f>1999</f>
        <v>1999</v>
      </c>
      <c r="B32" s="26" t="s">
        <v>37</v>
      </c>
      <c r="C32" s="27"/>
      <c r="D32" s="28"/>
    </row>
    <row r="33" spans="1:4" x14ac:dyDescent="0.25">
      <c r="A33" s="5">
        <v>1800</v>
      </c>
      <c r="B33" s="26" t="s">
        <v>43</v>
      </c>
      <c r="C33" s="27"/>
      <c r="D33" s="28"/>
    </row>
    <row r="34" spans="1:4" x14ac:dyDescent="0.25">
      <c r="A34" s="5">
        <v>1790</v>
      </c>
      <c r="B34" s="41" t="s">
        <v>44</v>
      </c>
      <c r="C34" s="41"/>
      <c r="D34" s="41"/>
    </row>
    <row r="35" spans="1:4" ht="18" customHeight="1" x14ac:dyDescent="0.25">
      <c r="A35" s="12">
        <v>15057.8</v>
      </c>
      <c r="B35" s="25" t="s">
        <v>16</v>
      </c>
      <c r="C35" s="25"/>
      <c r="D35" s="25"/>
    </row>
    <row r="36" spans="1:4" ht="18" customHeight="1" x14ac:dyDescent="0.25">
      <c r="A36" s="12">
        <v>4484</v>
      </c>
      <c r="B36" s="24" t="s">
        <v>15</v>
      </c>
      <c r="C36" s="24"/>
      <c r="D36" s="24"/>
    </row>
    <row r="37" spans="1:4" x14ac:dyDescent="0.25">
      <c r="A37" s="11">
        <f>SUM(A26:A36)</f>
        <v>547018.02</v>
      </c>
      <c r="B37" s="32" t="s">
        <v>5</v>
      </c>
      <c r="C37" s="32"/>
      <c r="D37" s="32"/>
    </row>
    <row r="38" spans="1:4" s="17" customFormat="1" x14ac:dyDescent="0.25">
      <c r="A38" s="18"/>
      <c r="B38" s="19"/>
      <c r="C38" s="19"/>
      <c r="D38" s="19"/>
    </row>
    <row r="39" spans="1:4" x14ac:dyDescent="0.25">
      <c r="A39" s="9">
        <f>A37+A23+A11</f>
        <v>852261.31</v>
      </c>
      <c r="B39" s="37" t="s">
        <v>59</v>
      </c>
      <c r="C39" s="37"/>
      <c r="D39" s="37"/>
    </row>
  </sheetData>
  <mergeCells count="33">
    <mergeCell ref="B39:D39"/>
    <mergeCell ref="B23:D23"/>
    <mergeCell ref="B37:D37"/>
    <mergeCell ref="A25:D25"/>
    <mergeCell ref="B30:D30"/>
    <mergeCell ref="B36:D36"/>
    <mergeCell ref="B35:D35"/>
    <mergeCell ref="B29:D29"/>
    <mergeCell ref="B27:D27"/>
    <mergeCell ref="B34:D34"/>
    <mergeCell ref="B26:D26"/>
    <mergeCell ref="B28:D28"/>
    <mergeCell ref="B32:D32"/>
    <mergeCell ref="B33:D33"/>
    <mergeCell ref="B31:D31"/>
    <mergeCell ref="A1:D1"/>
    <mergeCell ref="A3:B3"/>
    <mergeCell ref="A13:D13"/>
    <mergeCell ref="A5:D5"/>
    <mergeCell ref="B9:D9"/>
    <mergeCell ref="B10:D10"/>
    <mergeCell ref="B11:D11"/>
    <mergeCell ref="B6:D6"/>
    <mergeCell ref="B8:D8"/>
    <mergeCell ref="B22:D22"/>
    <mergeCell ref="B21:D21"/>
    <mergeCell ref="B20:D20"/>
    <mergeCell ref="B15:D15"/>
    <mergeCell ref="B14:D14"/>
    <mergeCell ref="B18:D18"/>
    <mergeCell ref="B16:D16"/>
    <mergeCell ref="B17:D17"/>
    <mergeCell ref="B19:D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7"/>
  <sheetViews>
    <sheetView workbookViewId="0"/>
  </sheetViews>
  <sheetFormatPr defaultRowHeight="15" x14ac:dyDescent="0.25"/>
  <cols>
    <col min="1" max="1" width="14" customWidth="1"/>
    <col min="4" max="4" width="68.5703125" customWidth="1"/>
    <col min="7" max="7" width="9.5703125" bestFit="1" customWidth="1"/>
  </cols>
  <sheetData>
    <row r="2" spans="1:12" x14ac:dyDescent="0.25">
      <c r="A2" s="31" t="s">
        <v>8</v>
      </c>
      <c r="B2" s="31"/>
      <c r="C2" s="31"/>
      <c r="D2" s="31"/>
    </row>
    <row r="3" spans="1:12" x14ac:dyDescent="0.25">
      <c r="A3" s="5">
        <f>188+267.5+447.9+210.8</f>
        <v>1114.2</v>
      </c>
      <c r="B3" s="24" t="s">
        <v>20</v>
      </c>
      <c r="C3" s="24"/>
      <c r="D3" s="24"/>
    </row>
    <row r="4" spans="1:12" ht="18" customHeight="1" x14ac:dyDescent="0.25">
      <c r="A4" s="5">
        <f>226.7+591.1</f>
        <v>817.8</v>
      </c>
      <c r="B4" s="25" t="s">
        <v>55</v>
      </c>
      <c r="C4" s="25"/>
      <c r="D4" s="25"/>
    </row>
    <row r="5" spans="1:12" ht="15" customHeight="1" x14ac:dyDescent="0.25">
      <c r="A5" s="12">
        <v>26724.47</v>
      </c>
      <c r="B5" s="43" t="s">
        <v>16</v>
      </c>
      <c r="C5" s="44"/>
      <c r="D5" s="45"/>
    </row>
    <row r="6" spans="1:12" x14ac:dyDescent="0.25">
      <c r="A6" s="12">
        <v>8936</v>
      </c>
      <c r="B6" s="24" t="s">
        <v>15</v>
      </c>
      <c r="C6" s="24"/>
      <c r="D6" s="24"/>
    </row>
    <row r="7" spans="1:12" x14ac:dyDescent="0.25">
      <c r="A7" s="10">
        <f>SUM(A3:A6)</f>
        <v>37592.47</v>
      </c>
      <c r="B7" s="42" t="s">
        <v>5</v>
      </c>
      <c r="C7" s="42"/>
      <c r="D7" s="42"/>
    </row>
    <row r="8" spans="1:12" x14ac:dyDescent="0.25">
      <c r="A8" s="4"/>
      <c r="B8" s="8"/>
      <c r="C8" s="8"/>
      <c r="D8" s="7"/>
    </row>
    <row r="9" spans="1:12" x14ac:dyDescent="0.25">
      <c r="A9" s="31" t="s">
        <v>3</v>
      </c>
      <c r="B9" s="31"/>
      <c r="C9" s="31"/>
      <c r="D9" s="31"/>
    </row>
    <row r="10" spans="1:12" x14ac:dyDescent="0.25">
      <c r="A10" s="5">
        <f>1875+10500+110720+77300+62040+166264</f>
        <v>428699</v>
      </c>
      <c r="B10" s="33" t="s">
        <v>12</v>
      </c>
      <c r="C10" s="33"/>
      <c r="D10" s="33"/>
    </row>
    <row r="11" spans="1:12" x14ac:dyDescent="0.25">
      <c r="A11" s="12">
        <v>26724.47</v>
      </c>
      <c r="B11" s="25" t="s">
        <v>16</v>
      </c>
      <c r="C11" s="25"/>
      <c r="D11" s="25"/>
    </row>
    <row r="12" spans="1:12" x14ac:dyDescent="0.25">
      <c r="A12" s="12">
        <v>8936</v>
      </c>
      <c r="B12" s="24" t="s">
        <v>15</v>
      </c>
      <c r="C12" s="24"/>
      <c r="D12" s="24"/>
    </row>
    <row r="13" spans="1:12" x14ac:dyDescent="0.25">
      <c r="A13" s="10">
        <f>SUM(A10:A12)</f>
        <v>464359.47</v>
      </c>
      <c r="B13" s="42" t="s">
        <v>5</v>
      </c>
      <c r="C13" s="42"/>
      <c r="D13" s="42"/>
    </row>
    <row r="15" spans="1:12" x14ac:dyDescent="0.25">
      <c r="A15" s="31" t="s">
        <v>1</v>
      </c>
      <c r="B15" s="31"/>
      <c r="C15" s="31"/>
      <c r="D15" s="31"/>
    </row>
    <row r="16" spans="1:12" x14ac:dyDescent="0.25">
      <c r="A16" s="12">
        <v>33241.800000000003</v>
      </c>
      <c r="B16" s="25" t="s">
        <v>16</v>
      </c>
      <c r="C16" s="25"/>
      <c r="D16" s="25"/>
      <c r="J16" s="13"/>
      <c r="K16" s="13"/>
      <c r="L16" s="13"/>
    </row>
    <row r="17" spans="1:4" x14ac:dyDescent="0.25">
      <c r="A17" s="12">
        <v>11423</v>
      </c>
      <c r="B17" s="24" t="s">
        <v>15</v>
      </c>
      <c r="C17" s="24"/>
      <c r="D17" s="24"/>
    </row>
    <row r="18" spans="1:4" x14ac:dyDescent="0.25">
      <c r="A18" s="10">
        <f>SUM(A16:A17)</f>
        <v>44664.800000000003</v>
      </c>
      <c r="B18" s="42" t="s">
        <v>5</v>
      </c>
      <c r="C18" s="42"/>
      <c r="D18" s="42"/>
    </row>
    <row r="20" spans="1:4" x14ac:dyDescent="0.25">
      <c r="A20" s="31" t="s">
        <v>11</v>
      </c>
      <c r="B20" s="31"/>
      <c r="C20" s="31"/>
      <c r="D20" s="31"/>
    </row>
    <row r="21" spans="1:4" x14ac:dyDescent="0.25">
      <c r="A21" s="5">
        <f>60000</f>
        <v>60000</v>
      </c>
      <c r="B21" s="26" t="s">
        <v>23</v>
      </c>
      <c r="C21" s="27"/>
      <c r="D21" s="28"/>
    </row>
    <row r="22" spans="1:4" ht="18" customHeight="1" x14ac:dyDescent="0.25">
      <c r="A22" s="5">
        <f>2224+3400+3400+3500+9500</f>
        <v>22024</v>
      </c>
      <c r="B22" s="26" t="s">
        <v>48</v>
      </c>
      <c r="C22" s="27"/>
      <c r="D22" s="28"/>
    </row>
    <row r="23" spans="1:4" ht="35.25" customHeight="1" x14ac:dyDescent="0.25">
      <c r="A23" s="5">
        <f>2500+5000+4954.24+3264.52</f>
        <v>15718.76</v>
      </c>
      <c r="B23" s="26" t="s">
        <v>27</v>
      </c>
      <c r="C23" s="27"/>
      <c r="D23" s="28"/>
    </row>
    <row r="24" spans="1:4" ht="35.25" customHeight="1" x14ac:dyDescent="0.25">
      <c r="A24" s="5">
        <v>3350</v>
      </c>
      <c r="B24" s="26" t="s">
        <v>38</v>
      </c>
      <c r="C24" s="27"/>
      <c r="D24" s="28"/>
    </row>
    <row r="25" spans="1:4" ht="19.5" customHeight="1" x14ac:dyDescent="0.25">
      <c r="A25" s="5">
        <f>2500</f>
        <v>2500</v>
      </c>
      <c r="B25" s="26" t="s">
        <v>49</v>
      </c>
      <c r="C25" s="27"/>
      <c r="D25" s="28"/>
    </row>
    <row r="26" spans="1:4" ht="15.75" customHeight="1" x14ac:dyDescent="0.25">
      <c r="A26" s="5">
        <v>1500</v>
      </c>
      <c r="B26" s="41" t="s">
        <v>30</v>
      </c>
      <c r="C26" s="41"/>
      <c r="D26" s="41"/>
    </row>
    <row r="27" spans="1:4" ht="16.5" customHeight="1" x14ac:dyDescent="0.25">
      <c r="A27" s="5">
        <f>786.62</f>
        <v>786.62</v>
      </c>
      <c r="B27" s="26" t="s">
        <v>32</v>
      </c>
      <c r="C27" s="27"/>
      <c r="D27" s="28"/>
    </row>
    <row r="28" spans="1:4" x14ac:dyDescent="0.25">
      <c r="A28" s="12">
        <v>40196.800000000003</v>
      </c>
      <c r="B28" s="25" t="s">
        <v>16</v>
      </c>
      <c r="C28" s="25"/>
      <c r="D28" s="25"/>
    </row>
    <row r="29" spans="1:4" x14ac:dyDescent="0.25">
      <c r="A29" s="12">
        <v>14077.5</v>
      </c>
      <c r="B29" s="24" t="s">
        <v>15</v>
      </c>
      <c r="C29" s="24"/>
      <c r="D29" s="24"/>
    </row>
    <row r="30" spans="1:4" x14ac:dyDescent="0.25">
      <c r="A30" s="10">
        <f>SUM(A23:A29)</f>
        <v>78129.680000000008</v>
      </c>
      <c r="B30" s="42" t="s">
        <v>5</v>
      </c>
      <c r="C30" s="42"/>
      <c r="D30" s="42"/>
    </row>
    <row r="31" spans="1:4" ht="15" customHeight="1" x14ac:dyDescent="0.25"/>
    <row r="32" spans="1:4" x14ac:dyDescent="0.25">
      <c r="A32" s="31" t="s">
        <v>2</v>
      </c>
      <c r="B32" s="31"/>
      <c r="C32" s="31"/>
      <c r="D32" s="31"/>
    </row>
    <row r="33" spans="1:4" x14ac:dyDescent="0.25">
      <c r="A33" s="5">
        <f>74200</f>
        <v>74200</v>
      </c>
      <c r="B33" s="25" t="s">
        <v>50</v>
      </c>
      <c r="C33" s="25"/>
      <c r="D33" s="25"/>
    </row>
    <row r="34" spans="1:4" x14ac:dyDescent="0.25">
      <c r="A34" s="5">
        <f>2800+12940+9787.3+7350+3720+1690</f>
        <v>38287.300000000003</v>
      </c>
      <c r="B34" s="43" t="s">
        <v>35</v>
      </c>
      <c r="C34" s="44"/>
      <c r="D34" s="45"/>
    </row>
    <row r="35" spans="1:4" x14ac:dyDescent="0.25">
      <c r="A35" s="5">
        <f>30000</f>
        <v>30000</v>
      </c>
      <c r="B35" s="25" t="s">
        <v>33</v>
      </c>
      <c r="C35" s="25"/>
      <c r="D35" s="25"/>
    </row>
    <row r="36" spans="1:4" x14ac:dyDescent="0.25">
      <c r="A36" s="5">
        <v>12350</v>
      </c>
      <c r="B36" s="43" t="s">
        <v>52</v>
      </c>
      <c r="C36" s="44"/>
      <c r="D36" s="45"/>
    </row>
    <row r="37" spans="1:4" x14ac:dyDescent="0.25">
      <c r="A37" s="5">
        <f>1123+7000</f>
        <v>8123</v>
      </c>
      <c r="B37" s="43" t="s">
        <v>25</v>
      </c>
      <c r="C37" s="44"/>
      <c r="D37" s="45"/>
    </row>
    <row r="38" spans="1:4" ht="15" customHeight="1" x14ac:dyDescent="0.25">
      <c r="A38" s="5">
        <v>6900.36</v>
      </c>
      <c r="B38" s="25" t="s">
        <v>41</v>
      </c>
      <c r="C38" s="25"/>
      <c r="D38" s="25"/>
    </row>
    <row r="39" spans="1:4" ht="15.75" customHeight="1" x14ac:dyDescent="0.25">
      <c r="A39" s="5">
        <f>1000+2790</f>
        <v>3790</v>
      </c>
      <c r="B39" s="25" t="s">
        <v>24</v>
      </c>
      <c r="C39" s="25"/>
      <c r="D39" s="25"/>
    </row>
    <row r="40" spans="1:4" x14ac:dyDescent="0.25">
      <c r="A40" s="23">
        <f>SUM(A34:A38)</f>
        <v>95660.66</v>
      </c>
      <c r="B40" s="42" t="s">
        <v>4</v>
      </c>
      <c r="C40" s="42"/>
      <c r="D40" s="42"/>
    </row>
    <row r="42" spans="1:4" x14ac:dyDescent="0.25">
      <c r="A42" s="31" t="s">
        <v>10</v>
      </c>
      <c r="B42" s="31"/>
      <c r="C42" s="31"/>
      <c r="D42" s="31"/>
    </row>
    <row r="43" spans="1:4" ht="15" customHeight="1" x14ac:dyDescent="0.25">
      <c r="A43" s="12">
        <v>26724.47</v>
      </c>
      <c r="B43" s="43" t="s">
        <v>16</v>
      </c>
      <c r="C43" s="44"/>
      <c r="D43" s="45"/>
    </row>
    <row r="44" spans="1:4" x14ac:dyDescent="0.25">
      <c r="A44" s="12">
        <v>8936</v>
      </c>
      <c r="B44" s="24" t="s">
        <v>15</v>
      </c>
      <c r="C44" s="24"/>
      <c r="D44" s="24"/>
    </row>
    <row r="45" spans="1:4" x14ac:dyDescent="0.25">
      <c r="A45" s="10">
        <f>SUM(A43:A44)</f>
        <v>35660.47</v>
      </c>
      <c r="B45" s="42" t="s">
        <v>5</v>
      </c>
      <c r="C45" s="42"/>
      <c r="D45" s="42"/>
    </row>
    <row r="46" spans="1:4" ht="15" customHeight="1" x14ac:dyDescent="0.25"/>
    <row r="47" spans="1:4" x14ac:dyDescent="0.25">
      <c r="A47" s="9">
        <f>A7+A13+A18+A40+A45+A30</f>
        <v>756067.55</v>
      </c>
      <c r="B47" s="46" t="s">
        <v>60</v>
      </c>
      <c r="C47" s="47"/>
      <c r="D47" s="48"/>
    </row>
  </sheetData>
  <mergeCells count="40">
    <mergeCell ref="B30:D30"/>
    <mergeCell ref="A20:D20"/>
    <mergeCell ref="B28:D28"/>
    <mergeCell ref="B29:D29"/>
    <mergeCell ref="B23:D23"/>
    <mergeCell ref="B24:D24"/>
    <mergeCell ref="B27:D27"/>
    <mergeCell ref="B26:D26"/>
    <mergeCell ref="B22:D22"/>
    <mergeCell ref="B21:D21"/>
    <mergeCell ref="B25:D25"/>
    <mergeCell ref="B44:D44"/>
    <mergeCell ref="B45:D45"/>
    <mergeCell ref="B47:D47"/>
    <mergeCell ref="A32:D32"/>
    <mergeCell ref="B39:D39"/>
    <mergeCell ref="B40:D40"/>
    <mergeCell ref="A42:D42"/>
    <mergeCell ref="B43:D43"/>
    <mergeCell ref="B34:D34"/>
    <mergeCell ref="B35:D35"/>
    <mergeCell ref="B37:D37"/>
    <mergeCell ref="B38:D38"/>
    <mergeCell ref="B33:D33"/>
    <mergeCell ref="B36:D36"/>
    <mergeCell ref="A2:D2"/>
    <mergeCell ref="A15:D15"/>
    <mergeCell ref="A9:D9"/>
    <mergeCell ref="B13:D13"/>
    <mergeCell ref="B3:D3"/>
    <mergeCell ref="B4:D4"/>
    <mergeCell ref="B18:D18"/>
    <mergeCell ref="B16:D16"/>
    <mergeCell ref="B17:D17"/>
    <mergeCell ref="B5:D5"/>
    <mergeCell ref="B6:D6"/>
    <mergeCell ref="B11:D11"/>
    <mergeCell ref="B12:D12"/>
    <mergeCell ref="B7:D7"/>
    <mergeCell ref="B10:D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workbookViewId="0"/>
  </sheetViews>
  <sheetFormatPr defaultRowHeight="15" x14ac:dyDescent="0.25"/>
  <cols>
    <col min="1" max="1" width="20.28515625" customWidth="1"/>
    <col min="3" max="3" width="10.5703125" bestFit="1" customWidth="1"/>
    <col min="4" max="4" width="51.7109375" customWidth="1"/>
  </cols>
  <sheetData>
    <row r="2" spans="1:4" ht="15.75" customHeight="1" x14ac:dyDescent="0.25">
      <c r="A2" s="31" t="s">
        <v>6</v>
      </c>
      <c r="B2" s="31"/>
      <c r="C2" s="31"/>
      <c r="D2" s="31"/>
    </row>
    <row r="3" spans="1:4" ht="15.75" customHeight="1" x14ac:dyDescent="0.25">
      <c r="A3" s="5">
        <v>65252</v>
      </c>
      <c r="B3" s="33" t="s">
        <v>17</v>
      </c>
      <c r="C3" s="33"/>
      <c r="D3" s="33"/>
    </row>
    <row r="4" spans="1:4" x14ac:dyDescent="0.25">
      <c r="A4" s="5">
        <v>68462</v>
      </c>
      <c r="B4" s="33" t="s">
        <v>18</v>
      </c>
      <c r="C4" s="33"/>
      <c r="D4" s="33"/>
    </row>
    <row r="5" spans="1:4" x14ac:dyDescent="0.25">
      <c r="A5" s="5">
        <f>26126+18032</f>
        <v>44158</v>
      </c>
      <c r="B5" s="33" t="s">
        <v>15</v>
      </c>
      <c r="C5" s="33"/>
      <c r="D5" s="33"/>
    </row>
    <row r="6" spans="1:4" x14ac:dyDescent="0.25">
      <c r="A6" s="5">
        <v>14000</v>
      </c>
      <c r="B6" s="33" t="s">
        <v>19</v>
      </c>
      <c r="C6" s="33"/>
      <c r="D6" s="33"/>
    </row>
    <row r="7" spans="1:4" x14ac:dyDescent="0.25">
      <c r="A7" s="5">
        <v>6000</v>
      </c>
      <c r="B7" s="33" t="s">
        <v>14</v>
      </c>
      <c r="C7" s="33"/>
      <c r="D7" s="33"/>
    </row>
    <row r="8" spans="1:4" x14ac:dyDescent="0.25">
      <c r="A8" s="5">
        <f>1500+2203.24</f>
        <v>3703.24</v>
      </c>
      <c r="B8" s="33" t="s">
        <v>13</v>
      </c>
      <c r="C8" s="33"/>
      <c r="D8" s="33"/>
    </row>
    <row r="9" spans="1:4" ht="30" customHeight="1" x14ac:dyDescent="0.25">
      <c r="A9" s="5">
        <v>3578.23</v>
      </c>
      <c r="B9" s="25" t="s">
        <v>53</v>
      </c>
      <c r="C9" s="25"/>
      <c r="D9" s="25"/>
    </row>
    <row r="10" spans="1:4" x14ac:dyDescent="0.25">
      <c r="A10" s="5">
        <f>4356.3+2000+1430+880+295+970</f>
        <v>9931.2999999999993</v>
      </c>
      <c r="B10" s="24" t="s">
        <v>28</v>
      </c>
      <c r="C10" s="24"/>
      <c r="D10" s="24"/>
    </row>
    <row r="11" spans="1:4" x14ac:dyDescent="0.25">
      <c r="A11" s="11">
        <f>SUM(A3:A10)</f>
        <v>215084.77</v>
      </c>
      <c r="B11" s="32" t="s">
        <v>7</v>
      </c>
      <c r="C11" s="32"/>
      <c r="D11" s="32"/>
    </row>
    <row r="20" spans="3:3" x14ac:dyDescent="0.25">
      <c r="C20" s="3"/>
    </row>
  </sheetData>
  <mergeCells count="10">
    <mergeCell ref="B11:D11"/>
    <mergeCell ref="B10:D10"/>
    <mergeCell ref="A2:D2"/>
    <mergeCell ref="B6:D6"/>
    <mergeCell ref="B8:D8"/>
    <mergeCell ref="B7:D7"/>
    <mergeCell ref="B4:D4"/>
    <mergeCell ref="B3:D3"/>
    <mergeCell ref="B5:D5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Тяжелобольные дети</vt:lpstr>
      <vt:lpstr>Дети-сироты</vt:lpstr>
      <vt:lpstr>Организация чудес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Dedmorozim</cp:lastModifiedBy>
  <dcterms:created xsi:type="dcterms:W3CDTF">2018-02-28T19:38:51Z</dcterms:created>
  <dcterms:modified xsi:type="dcterms:W3CDTF">2018-10-09T07:24:16Z</dcterms:modified>
</cp:coreProperties>
</file>