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сентябрь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A34" i="1" l="1"/>
  <c r="A39" i="2"/>
  <c r="A37" i="2"/>
  <c r="A32" i="2"/>
  <c r="A12" i="4"/>
  <c r="A11" i="4"/>
  <c r="A4" i="2"/>
  <c r="A6" i="1"/>
  <c r="A28" i="1"/>
  <c r="A22" i="1"/>
  <c r="A17" i="1"/>
  <c r="A20" i="2"/>
  <c r="A27" i="1"/>
  <c r="A23" i="2"/>
  <c r="A31" i="1"/>
  <c r="A12" i="2"/>
  <c r="A16" i="2" s="1"/>
  <c r="A6" i="4"/>
  <c r="A31" i="2"/>
  <c r="A19" i="2"/>
  <c r="A26" i="2" s="1"/>
  <c r="A41" i="1"/>
  <c r="A18" i="1"/>
  <c r="A21" i="2"/>
  <c r="A24" i="1"/>
  <c r="A8" i="4"/>
  <c r="A30" i="1"/>
  <c r="A38" i="1"/>
  <c r="A44" i="1" s="1"/>
  <c r="A25" i="1"/>
  <c r="A6" i="2"/>
  <c r="A3" i="2"/>
  <c r="A7" i="1"/>
  <c r="A11" i="1" l="1"/>
  <c r="A9" i="2"/>
  <c r="A46" i="1" l="1"/>
  <c r="A5" i="4" l="1"/>
  <c r="C3" i="1" l="1"/>
</calcChain>
</file>

<file path=xl/sharedStrings.xml><?xml version="1.0" encoding="utf-8"?>
<sst xmlns="http://schemas.openxmlformats.org/spreadsheetml/2006/main" count="85" uniqueCount="66">
  <si>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</si>
  <si>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</si>
  <si>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</si>
  <si>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</si>
  <si>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</si>
  <si>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</si>
  <si>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</si>
  <si>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</si>
  <si>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</si>
  <si>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</si>
  <si>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</si>
  <si>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</si>
  <si>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</si>
  <si>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</si>
  <si>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</si>
  <si>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</si>
  <si>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</si>
  <si>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</si>
  <si>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</si>
  <si>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проект "Больше жизни", выездная паллиативная служба (ВПС)</t>
  </si>
  <si>
    <t>канцелярия, обслуживание офисной орг.техники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</si>
  <si>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</si>
  <si>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Потрачено в июне на помощь подопечным фонда "Дедморозим"</t>
  </si>
  <si>
    <t>печать плакатов, листовок о подопечных проекта, благотворительных акциях в их пользу</t>
  </si>
  <si>
    <t>покупка билетов в г. Москва Вике Кокшаровой и ее сопровождающей для прохождения лечения в ДГКБ №13</t>
  </si>
  <si>
    <t>медицинские расходные материалы для подопечной Василисы Кудаченковой</t>
  </si>
  <si>
    <t>средства гигиены, детское питание и медикаменты для подопечных проекта</t>
  </si>
  <si>
    <t>организация семинара "Создание семейного окружения" в детских домах-интернатах</t>
  </si>
  <si>
    <t>участие в смене социально-интегративного лагеря в г. Сочи воспитанников детских домов-интернатов г. Оса, п. Рудничный и их сопровождающих</t>
  </si>
  <si>
    <t>улучшение жилищных условий подопечных</t>
  </si>
  <si>
    <t>День именинника в Центрах помощи детям в г. Березники и г. Соликамск</t>
  </si>
  <si>
    <t>работа лаборанта на выездной донорской акции</t>
  </si>
  <si>
    <t>организация работы горячей линии проекта</t>
  </si>
  <si>
    <t>транспортные расходы на организацию донорской акции в г. Губаха</t>
  </si>
  <si>
    <t>Итого потрачено на помощь детям, оставшимся без попечения родителей в сентябре 2018 г.</t>
  </si>
  <si>
    <t>Расходы благотворительного фонда "Дедморозим" // сентябрь 2018</t>
  </si>
  <si>
    <t>Итого потрачено на помощь тяжелобольным детям в сентябре 2018 г.</t>
  </si>
  <si>
    <t>услуги сурдопереводчика</t>
  </si>
  <si>
    <t>медицинские расходные материалы для подопечного Антона Воробьева</t>
  </si>
  <si>
    <t>транспортные расходы (ТО, ГСМ, такси)</t>
  </si>
  <si>
    <t>оборудование кабинета для команды выездной паллиативной службы</t>
  </si>
  <si>
    <t>размещение объявления о поиске сотрудника на зарплата.ру</t>
  </si>
  <si>
    <t>доставка медицинской техники подопечным проекта</t>
  </si>
  <si>
    <t>транспортные расходы подопечного Трофима Титова и его сопровождающего на время обследования в НМИЦ ДГОИ им. Д. Рогачева, г. Москва</t>
  </si>
  <si>
    <t>поездка подопечного Вовы Шевченко в Санкт-Петербург на процедуры в "Научно-исследовательский детский ортопедический институт им. Г.И. Турнера"</t>
  </si>
  <si>
    <t>генетический анализ для подопечного Юры Бабикова</t>
  </si>
  <si>
    <t>обследование подопечной Полины Галиевой в Российском онкологическом центре им. Н.Н. Блохина</t>
  </si>
  <si>
    <t>угощения для подопечных проекта</t>
  </si>
  <si>
    <t>покупка функциональной кровати и приспособления для купания подопечному Ване Калыпину</t>
  </si>
  <si>
    <t>услуги лабораторной диагностики для подопечных проекта</t>
  </si>
  <si>
    <t>медицинские расходные материалы для подопечного Жени Григорьева</t>
  </si>
  <si>
    <t>аспиратор для подопечной Даши Вахрушевой</t>
  </si>
  <si>
    <t>зонды для подопечного Максима Смольникова</t>
  </si>
  <si>
    <t>ингалятор в ЦПД г. Перми</t>
  </si>
  <si>
    <t>медицинские расходные материалы для подопечной Ксюши Чугаевой</t>
  </si>
  <si>
    <t>устройства для купания подопечным Даше Вахрушевой, Владику Фатыкову, Тимуру Шакирову</t>
  </si>
  <si>
    <t>покупка функциональной кровати подопечному Владику Фатыкову</t>
  </si>
  <si>
    <t>расходные медицинские материалы для подопечного Саши Аскарова</t>
  </si>
  <si>
    <t>спортивная форма сборной Центров помощи детям Пермского края для участия в соревнованиях "Спортивный Олимп Приволжья"</t>
  </si>
  <si>
    <t>расходные медицинские материалы для подопечной Вики Кокшаровой</t>
  </si>
  <si>
    <t>генетический анализ для подопечной Алины Сайфуллиной</t>
  </si>
  <si>
    <t>курс реабилитации для 2 воспитанников Рудничного детского дома-интерната в "Реабилитационном центре для детей и подростков с ограниченными возможностями" г.Березники</t>
  </si>
  <si>
    <t>оплата обучения подопечной Эльвиры Никитиной в Кунгурском техникуме-интернате</t>
  </si>
  <si>
    <t>покупка системы электродов и расходных материалов для электроэнцефалографа</t>
  </si>
  <si>
    <t>проживание Венеры Шихаревой и ее сопровождающей на время обследования в  ФГАУ «Научный центр здоровья детей» (г. Москва)</t>
  </si>
  <si>
    <t>доставка биообразцов потенциальных доноров на HLA-типирование в г. Казань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</si>
</sst>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9" ht="15.75" x14ac:dyDescent="0.25">
      <c r="A1" s="24" t="s">
        <v>35</v>
      </c>
      <c r="B1" s="24"/>
      <c r="C1" s="24"/>
      <c r="D1" s="24"/>
    </row>
    <row r="2" spans="1:9" x14ac:dyDescent="0.25">
      <c r="A2" s="1"/>
      <c r="B2" s="1"/>
      <c r="C2" s="1"/>
      <c r="D2" s="1"/>
    </row>
    <row r="3" spans="1:9" ht="29.25" customHeight="1" x14ac:dyDescent="0.25">
      <c r="A3" s="25" t="s">
        <v>22</v>
      </c>
      <c r="B3" s="25"/>
      <c r="C3" s="2">
        <f>A46+'Дети-сироты'!A39+'Организация чудес'!A12</f>
        <v>2146235.56</v>
      </c>
      <c r="D3" s="1"/>
    </row>
    <row r="4" spans="1:9" x14ac:dyDescent="0.25">
      <c r="C4" s="1"/>
      <c r="D4" s="1"/>
    </row>
    <row r="5" spans="1:9" x14ac:dyDescent="0.25">
      <c r="A5" s="26" t="s">
        <v>8</v>
      </c>
      <c r="B5" s="26"/>
      <c r="C5" s="26"/>
      <c r="D5" s="26"/>
    </row>
    <row r="6" spans="1:9" x14ac:dyDescent="0.25">
      <c r="A6" s="5">
        <f>7168.5+4076.31</f>
        <v>11244.81</v>
      </c>
      <c r="B6" s="28" t="s">
        <v>65</v>
      </c>
      <c r="C6" s="29"/>
      <c r="D6" s="30"/>
    </row>
    <row r="7" spans="1:9" x14ac:dyDescent="0.25">
      <c r="A7" s="5">
        <f>4500+4500</f>
        <v>9000</v>
      </c>
      <c r="B7" s="28" t="s">
        <v>31</v>
      </c>
      <c r="C7" s="29"/>
      <c r="D7" s="30"/>
    </row>
    <row r="8" spans="1:9" x14ac:dyDescent="0.25">
      <c r="A8" s="5">
        <v>1400</v>
      </c>
      <c r="B8" s="28" t="s">
        <v>33</v>
      </c>
      <c r="C8" s="29"/>
      <c r="D8" s="30"/>
    </row>
    <row r="9" spans="1:9" ht="16.5" customHeight="1" x14ac:dyDescent="0.25">
      <c r="A9" s="11">
        <v>35533.800000000003</v>
      </c>
      <c r="B9" s="23" t="s">
        <v>15</v>
      </c>
      <c r="C9" s="23"/>
      <c r="D9" s="23"/>
    </row>
    <row r="10" spans="1:9" x14ac:dyDescent="0.25">
      <c r="A10" s="11">
        <v>12298</v>
      </c>
      <c r="B10" s="22" t="s">
        <v>14</v>
      </c>
      <c r="C10" s="22"/>
      <c r="D10" s="22"/>
    </row>
    <row r="11" spans="1:9" x14ac:dyDescent="0.25">
      <c r="A11" s="10">
        <f>SUM(A6:A10)</f>
        <v>69476.61</v>
      </c>
      <c r="B11" s="27" t="s">
        <v>4</v>
      </c>
      <c r="C11" s="27"/>
      <c r="D11" s="27"/>
    </row>
    <row r="12" spans="1:9" x14ac:dyDescent="0.25">
      <c r="C12" s="1"/>
      <c r="D12" s="1"/>
    </row>
    <row r="13" spans="1:9" x14ac:dyDescent="0.25">
      <c r="A13" s="26" t="s">
        <v>0</v>
      </c>
      <c r="B13" s="26"/>
      <c r="C13" s="26"/>
      <c r="D13" s="26"/>
      <c r="F13" s="12"/>
      <c r="G13" s="12"/>
      <c r="H13" s="12"/>
      <c r="I13" s="12"/>
    </row>
    <row r="14" spans="1:9" x14ac:dyDescent="0.25">
      <c r="A14" s="5">
        <v>134455</v>
      </c>
      <c r="B14" s="19" t="s">
        <v>54</v>
      </c>
      <c r="C14" s="20"/>
      <c r="D14" s="21"/>
      <c r="F14" s="12"/>
      <c r="G14" s="12"/>
      <c r="H14" s="12"/>
      <c r="I14" s="12"/>
    </row>
    <row r="15" spans="1:9" x14ac:dyDescent="0.25">
      <c r="A15" s="5">
        <v>129617.32</v>
      </c>
      <c r="B15" s="19" t="s">
        <v>50</v>
      </c>
      <c r="C15" s="20"/>
      <c r="D15" s="21"/>
      <c r="F15" s="12"/>
      <c r="G15" s="12"/>
      <c r="H15" s="12"/>
      <c r="I15" s="12"/>
    </row>
    <row r="16" spans="1:9" ht="15" customHeight="1" x14ac:dyDescent="0.25">
      <c r="A16" s="5">
        <v>95000</v>
      </c>
      <c r="B16" s="19" t="s">
        <v>60</v>
      </c>
      <c r="C16" s="20"/>
      <c r="D16" s="21"/>
      <c r="F16" s="12"/>
      <c r="G16" s="12"/>
      <c r="H16" s="12"/>
      <c r="I16" s="12"/>
    </row>
    <row r="17" spans="1:9" ht="15" customHeight="1" x14ac:dyDescent="0.25">
      <c r="A17" s="5">
        <f>12603+13613.35+16150</f>
        <v>42366.35</v>
      </c>
      <c r="B17" s="19" t="s">
        <v>57</v>
      </c>
      <c r="C17" s="20"/>
      <c r="D17" s="21"/>
      <c r="F17" s="12"/>
      <c r="G17" s="12"/>
      <c r="H17" s="12"/>
      <c r="I17" s="12"/>
    </row>
    <row r="18" spans="1:9" ht="15" customHeight="1" x14ac:dyDescent="0.25">
      <c r="A18" s="5">
        <f>28850+13000</f>
        <v>41850</v>
      </c>
      <c r="B18" s="19" t="s">
        <v>48</v>
      </c>
      <c r="C18" s="20"/>
      <c r="D18" s="21"/>
      <c r="F18" s="12"/>
      <c r="G18" s="12"/>
      <c r="H18" s="12"/>
      <c r="I18" s="12"/>
    </row>
    <row r="19" spans="1:9" ht="15" customHeight="1" x14ac:dyDescent="0.25">
      <c r="A19" s="5">
        <v>39000</v>
      </c>
      <c r="B19" s="19" t="s">
        <v>55</v>
      </c>
      <c r="C19" s="20"/>
      <c r="D19" s="21"/>
      <c r="F19" s="12"/>
      <c r="G19" s="12"/>
      <c r="H19" s="12"/>
      <c r="I19" s="12"/>
    </row>
    <row r="20" spans="1:9" ht="15" customHeight="1" x14ac:dyDescent="0.25">
      <c r="A20" s="5">
        <v>35000</v>
      </c>
      <c r="B20" s="19" t="s">
        <v>45</v>
      </c>
      <c r="C20" s="20"/>
      <c r="D20" s="21"/>
      <c r="F20" s="12"/>
      <c r="G20" s="12"/>
      <c r="H20" s="12"/>
      <c r="I20" s="12"/>
    </row>
    <row r="21" spans="1:9" ht="15" customHeight="1" x14ac:dyDescent="0.25">
      <c r="A21" s="5">
        <v>30000</v>
      </c>
      <c r="B21" s="19" t="s">
        <v>56</v>
      </c>
      <c r="C21" s="20"/>
      <c r="D21" s="21"/>
      <c r="F21" s="12"/>
      <c r="G21" s="12"/>
      <c r="H21" s="12"/>
      <c r="I21" s="12"/>
    </row>
    <row r="22" spans="1:9" x14ac:dyDescent="0.25">
      <c r="A22" s="5">
        <f>9234*3</f>
        <v>27702</v>
      </c>
      <c r="B22" s="19" t="s">
        <v>24</v>
      </c>
      <c r="C22" s="20"/>
      <c r="D22" s="21"/>
      <c r="F22" s="12"/>
      <c r="G22" s="12"/>
      <c r="H22" s="12"/>
      <c r="I22" s="12"/>
    </row>
    <row r="23" spans="1:9" x14ac:dyDescent="0.25">
      <c r="A23" s="5">
        <v>26212</v>
      </c>
      <c r="B23" s="19" t="s">
        <v>59</v>
      </c>
      <c r="C23" s="20"/>
      <c r="D23" s="21"/>
      <c r="F23" s="12"/>
      <c r="G23" s="12"/>
      <c r="H23" s="12"/>
      <c r="I23" s="12"/>
    </row>
    <row r="24" spans="1:9" ht="30" customHeight="1" x14ac:dyDescent="0.25">
      <c r="A24" s="5">
        <f>14774.4</f>
        <v>14774.4</v>
      </c>
      <c r="B24" s="19" t="s">
        <v>44</v>
      </c>
      <c r="C24" s="20"/>
      <c r="D24" s="21"/>
      <c r="F24" s="12"/>
      <c r="G24" s="12"/>
      <c r="H24" s="12"/>
      <c r="I24" s="12"/>
    </row>
    <row r="25" spans="1:9" x14ac:dyDescent="0.25">
      <c r="A25" s="5">
        <f>10108.92+2500</f>
        <v>12608.92</v>
      </c>
      <c r="B25" s="19" t="s">
        <v>25</v>
      </c>
      <c r="C25" s="20"/>
      <c r="D25" s="21"/>
      <c r="F25" s="12"/>
      <c r="G25" s="12"/>
      <c r="H25" s="12"/>
      <c r="I25" s="12"/>
    </row>
    <row r="26" spans="1:9" ht="30.75" customHeight="1" x14ac:dyDescent="0.25">
      <c r="A26" s="5">
        <v>12115</v>
      </c>
      <c r="B26" s="19" t="s">
        <v>64</v>
      </c>
      <c r="C26" s="20"/>
      <c r="D26" s="21"/>
      <c r="F26" s="12"/>
      <c r="G26" s="12"/>
      <c r="H26" s="12"/>
      <c r="I26" s="12"/>
    </row>
    <row r="27" spans="1:9" ht="17.25" customHeight="1" x14ac:dyDescent="0.25">
      <c r="A27" s="5">
        <f>103.73+7200+3835</f>
        <v>11138.73</v>
      </c>
      <c r="B27" s="19" t="s">
        <v>23</v>
      </c>
      <c r="C27" s="20"/>
      <c r="D27" s="21"/>
      <c r="F27" s="12"/>
      <c r="G27" s="12"/>
      <c r="H27" s="12"/>
      <c r="I27" s="12"/>
    </row>
    <row r="28" spans="1:9" ht="35.25" customHeight="1" x14ac:dyDescent="0.25">
      <c r="A28" s="5">
        <f>4076.31+6184.38</f>
        <v>10260.69</v>
      </c>
      <c r="B28" s="19" t="s">
        <v>21</v>
      </c>
      <c r="C28" s="20"/>
      <c r="D28" s="21"/>
      <c r="F28" s="12"/>
      <c r="G28" s="12"/>
      <c r="H28" s="12"/>
      <c r="I28" s="12"/>
    </row>
    <row r="29" spans="1:9" ht="33.75" customHeight="1" x14ac:dyDescent="0.25">
      <c r="A29" s="5">
        <v>5500</v>
      </c>
      <c r="B29" s="19" t="s">
        <v>46</v>
      </c>
      <c r="C29" s="20"/>
      <c r="D29" s="21"/>
      <c r="F29" s="12"/>
      <c r="G29" s="12"/>
      <c r="H29" s="12"/>
      <c r="I29" s="12"/>
    </row>
    <row r="30" spans="1:9" ht="33.75" customHeight="1" x14ac:dyDescent="0.25">
      <c r="A30" s="5">
        <f>4300</f>
        <v>4300</v>
      </c>
      <c r="B30" s="19" t="s">
        <v>43</v>
      </c>
      <c r="C30" s="20"/>
      <c r="D30" s="21"/>
      <c r="F30" s="12"/>
      <c r="G30" s="12"/>
      <c r="H30" s="12"/>
      <c r="I30" s="12"/>
    </row>
    <row r="31" spans="1:9" ht="16.5" customHeight="1" x14ac:dyDescent="0.25">
      <c r="A31" s="5">
        <f>1349.98+455</f>
        <v>1804.98</v>
      </c>
      <c r="B31" s="19" t="s">
        <v>42</v>
      </c>
      <c r="C31" s="20"/>
      <c r="D31" s="21"/>
      <c r="F31" s="12"/>
      <c r="G31" s="12"/>
      <c r="H31" s="12"/>
      <c r="I31" s="12"/>
    </row>
    <row r="32" spans="1:9" ht="19.5" customHeight="1" x14ac:dyDescent="0.25">
      <c r="A32" s="11">
        <v>35533.800000000003</v>
      </c>
      <c r="B32" s="23" t="s">
        <v>15</v>
      </c>
      <c r="C32" s="23"/>
      <c r="D32" s="23"/>
      <c r="F32" s="13"/>
      <c r="G32" s="13"/>
      <c r="H32" s="13"/>
      <c r="I32" s="12"/>
    </row>
    <row r="33" spans="1:9" ht="15.75" customHeight="1" x14ac:dyDescent="0.25">
      <c r="A33" s="11">
        <v>12298</v>
      </c>
      <c r="B33" s="22" t="s">
        <v>14</v>
      </c>
      <c r="C33" s="22"/>
      <c r="D33" s="22"/>
      <c r="F33" s="14"/>
      <c r="G33" s="14"/>
      <c r="H33" s="14"/>
      <c r="I33" s="12"/>
    </row>
    <row r="34" spans="1:9" x14ac:dyDescent="0.25">
      <c r="A34" s="10">
        <f>SUM(A14:A33)</f>
        <v>721537.19</v>
      </c>
      <c r="B34" s="27" t="s">
        <v>4</v>
      </c>
      <c r="C34" s="27"/>
      <c r="D34" s="27"/>
      <c r="F34" s="14"/>
      <c r="G34" s="14"/>
      <c r="H34" s="14"/>
      <c r="I34" s="12"/>
    </row>
    <row r="36" spans="1:9" x14ac:dyDescent="0.25">
      <c r="A36" s="26" t="s">
        <v>19</v>
      </c>
      <c r="B36" s="26"/>
      <c r="C36" s="26"/>
      <c r="D36" s="26"/>
    </row>
    <row r="37" spans="1:9" x14ac:dyDescent="0.25">
      <c r="A37" s="5">
        <v>153211.57999999999</v>
      </c>
      <c r="B37" s="19" t="s">
        <v>38</v>
      </c>
      <c r="C37" s="20"/>
      <c r="D37" s="21"/>
    </row>
    <row r="38" spans="1:9" x14ac:dyDescent="0.25">
      <c r="A38" s="5">
        <f>59610+200</f>
        <v>59810</v>
      </c>
      <c r="B38" s="19" t="s">
        <v>40</v>
      </c>
      <c r="C38" s="20"/>
      <c r="D38" s="21"/>
    </row>
    <row r="39" spans="1:9" x14ac:dyDescent="0.25">
      <c r="A39" s="5">
        <v>28016</v>
      </c>
      <c r="B39" s="19" t="s">
        <v>51</v>
      </c>
      <c r="C39" s="20"/>
      <c r="D39" s="21"/>
    </row>
    <row r="40" spans="1:9" x14ac:dyDescent="0.25">
      <c r="A40" s="5">
        <v>21500</v>
      </c>
      <c r="B40" s="19" t="s">
        <v>52</v>
      </c>
      <c r="C40" s="20"/>
      <c r="D40" s="21"/>
    </row>
    <row r="41" spans="1:9" ht="15" customHeight="1" x14ac:dyDescent="0.25">
      <c r="A41" s="5">
        <f>5984</f>
        <v>5984</v>
      </c>
      <c r="B41" s="32" t="s">
        <v>49</v>
      </c>
      <c r="C41" s="32"/>
      <c r="D41" s="32"/>
    </row>
    <row r="42" spans="1:9" ht="18" customHeight="1" x14ac:dyDescent="0.25">
      <c r="A42" s="11">
        <v>15057.8</v>
      </c>
      <c r="B42" s="23" t="s">
        <v>15</v>
      </c>
      <c r="C42" s="23"/>
      <c r="D42" s="23"/>
    </row>
    <row r="43" spans="1:9" ht="18" customHeight="1" x14ac:dyDescent="0.25">
      <c r="A43" s="11">
        <v>4484</v>
      </c>
      <c r="B43" s="22" t="s">
        <v>14</v>
      </c>
      <c r="C43" s="22"/>
      <c r="D43" s="22"/>
    </row>
    <row r="44" spans="1:9" x14ac:dyDescent="0.25">
      <c r="A44" s="10">
        <f>SUM(A37:A43)</f>
        <v>288063.37999999995</v>
      </c>
      <c r="B44" s="27" t="s">
        <v>4</v>
      </c>
      <c r="C44" s="27"/>
      <c r="D44" s="27"/>
    </row>
    <row r="45" spans="1:9" s="15" customFormat="1" x14ac:dyDescent="0.25">
      <c r="A45" s="16"/>
      <c r="B45" s="17"/>
      <c r="C45" s="17"/>
      <c r="D45" s="17"/>
    </row>
    <row r="46" spans="1:9" x14ac:dyDescent="0.25">
      <c r="A46" s="8">
        <f>A44+A34+A11</f>
        <v>1079077.18</v>
      </c>
      <c r="B46" s="31" t="s">
        <v>36</v>
      </c>
      <c r="C46" s="31"/>
      <c r="D46" s="31"/>
    </row>
  </sheetData>
  <mergeCells count="41">
    <mergeCell ref="B14:D14"/>
    <mergeCell ref="B19:D19"/>
    <mergeCell ref="B21:D21"/>
    <mergeCell ref="B23:D23"/>
    <mergeCell ref="B16:D16"/>
    <mergeCell ref="B20:D20"/>
    <mergeCell ref="B46:D46"/>
    <mergeCell ref="B34:D34"/>
    <mergeCell ref="B44:D44"/>
    <mergeCell ref="A36:D36"/>
    <mergeCell ref="B43:D43"/>
    <mergeCell ref="B42:D42"/>
    <mergeCell ref="B38:D38"/>
    <mergeCell ref="B37:D37"/>
    <mergeCell ref="B41:D41"/>
    <mergeCell ref="B39:D39"/>
    <mergeCell ref="B40:D40"/>
    <mergeCell ref="A1:D1"/>
    <mergeCell ref="A3:B3"/>
    <mergeCell ref="A13:D13"/>
    <mergeCell ref="A5:D5"/>
    <mergeCell ref="B9:D9"/>
    <mergeCell ref="B10:D10"/>
    <mergeCell ref="B11:D11"/>
    <mergeCell ref="B7:D7"/>
    <mergeCell ref="B8:D8"/>
    <mergeCell ref="B6:D6"/>
    <mergeCell ref="B29:D29"/>
    <mergeCell ref="B15:D15"/>
    <mergeCell ref="B33:D33"/>
    <mergeCell ref="B32:D32"/>
    <mergeCell ref="B27:D27"/>
    <mergeCell ref="B31:D31"/>
    <mergeCell ref="B30:D30"/>
    <mergeCell ref="B28:D28"/>
    <mergeCell ref="B22:D22"/>
    <mergeCell ref="B18:D18"/>
    <mergeCell ref="B17:D17"/>
    <mergeCell ref="B26:D26"/>
    <mergeCell ref="B24:D24"/>
    <mergeCell ref="B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workbookViewId="0">
      <selection activeCell="N10" sqref="N10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6" t="s">
        <v>7</v>
      </c>
      <c r="B2" s="26"/>
      <c r="C2" s="26"/>
      <c r="D2" s="26"/>
    </row>
    <row r="3" spans="1:4" x14ac:dyDescent="0.25">
      <c r="A3" s="5">
        <f>7780+1500</f>
        <v>9280</v>
      </c>
      <c r="B3" s="23" t="s">
        <v>32</v>
      </c>
      <c r="C3" s="23"/>
      <c r="D3" s="23"/>
    </row>
    <row r="4" spans="1:4" x14ac:dyDescent="0.25">
      <c r="A4" s="5">
        <f>505.94+229.5+199.5+92+1540+534+495+85+81.5+529+263+199+188.8+2115.6+1182.77+500.41</f>
        <v>8741.02</v>
      </c>
      <c r="B4" s="22" t="s">
        <v>26</v>
      </c>
      <c r="C4" s="22"/>
      <c r="D4" s="22"/>
    </row>
    <row r="5" spans="1:4" x14ac:dyDescent="0.25">
      <c r="A5" s="5">
        <v>2850</v>
      </c>
      <c r="B5" s="23" t="s">
        <v>37</v>
      </c>
      <c r="C5" s="23"/>
      <c r="D5" s="23"/>
    </row>
    <row r="6" spans="1:4" x14ac:dyDescent="0.25">
      <c r="A6" s="5">
        <f>469</f>
        <v>469</v>
      </c>
      <c r="B6" s="23" t="s">
        <v>29</v>
      </c>
      <c r="C6" s="23"/>
      <c r="D6" s="23"/>
    </row>
    <row r="7" spans="1:4" ht="15" customHeight="1" x14ac:dyDescent="0.25">
      <c r="A7" s="11">
        <v>26724.47</v>
      </c>
      <c r="B7" s="35" t="s">
        <v>15</v>
      </c>
      <c r="C7" s="36"/>
      <c r="D7" s="37"/>
    </row>
    <row r="8" spans="1:4" x14ac:dyDescent="0.25">
      <c r="A8" s="11">
        <v>8936</v>
      </c>
      <c r="B8" s="22" t="s">
        <v>14</v>
      </c>
      <c r="C8" s="22"/>
      <c r="D8" s="22"/>
    </row>
    <row r="9" spans="1:4" x14ac:dyDescent="0.25">
      <c r="A9" s="9">
        <f>SUM(A3:A8)</f>
        <v>57000.490000000005</v>
      </c>
      <c r="B9" s="33" t="s">
        <v>4</v>
      </c>
      <c r="C9" s="33"/>
      <c r="D9" s="33"/>
    </row>
    <row r="10" spans="1:4" x14ac:dyDescent="0.25">
      <c r="A10" s="4"/>
      <c r="B10" s="7"/>
      <c r="C10" s="7"/>
      <c r="D10" s="6"/>
    </row>
    <row r="11" spans="1:4" x14ac:dyDescent="0.25">
      <c r="A11" s="26" t="s">
        <v>2</v>
      </c>
      <c r="B11" s="26"/>
      <c r="C11" s="26"/>
      <c r="D11" s="26"/>
    </row>
    <row r="12" spans="1:4" x14ac:dyDescent="0.25">
      <c r="A12" s="5">
        <f>125370+9000+2000+16062.5+11000+2000+7000+8167+3000+3000+21124+12292+77988</f>
        <v>298003.5</v>
      </c>
      <c r="B12" s="34" t="s">
        <v>11</v>
      </c>
      <c r="C12" s="34"/>
      <c r="D12" s="34"/>
    </row>
    <row r="13" spans="1:4" x14ac:dyDescent="0.25">
      <c r="A13" s="5">
        <v>1846</v>
      </c>
      <c r="B13" s="34" t="s">
        <v>47</v>
      </c>
      <c r="C13" s="34"/>
      <c r="D13" s="34"/>
    </row>
    <row r="14" spans="1:4" x14ac:dyDescent="0.25">
      <c r="A14" s="11">
        <v>26724.47</v>
      </c>
      <c r="B14" s="23" t="s">
        <v>15</v>
      </c>
      <c r="C14" s="23"/>
      <c r="D14" s="23"/>
    </row>
    <row r="15" spans="1:4" x14ac:dyDescent="0.25">
      <c r="A15" s="11">
        <v>8936</v>
      </c>
      <c r="B15" s="22" t="s">
        <v>14</v>
      </c>
      <c r="C15" s="22"/>
      <c r="D15" s="22"/>
    </row>
    <row r="16" spans="1:4" x14ac:dyDescent="0.25">
      <c r="A16" s="9">
        <f>SUM(A12:A15)</f>
        <v>335509.96999999997</v>
      </c>
      <c r="B16" s="33" t="s">
        <v>4</v>
      </c>
      <c r="C16" s="33"/>
      <c r="D16" s="33"/>
    </row>
    <row r="18" spans="1:4" x14ac:dyDescent="0.25">
      <c r="A18" s="26" t="s">
        <v>10</v>
      </c>
      <c r="B18" s="26"/>
      <c r="C18" s="26"/>
      <c r="D18" s="26"/>
    </row>
    <row r="19" spans="1:4" x14ac:dyDescent="0.25">
      <c r="A19" s="5">
        <f>117155</f>
        <v>117155</v>
      </c>
      <c r="B19" s="19" t="s">
        <v>27</v>
      </c>
      <c r="C19" s="20"/>
      <c r="D19" s="21"/>
    </row>
    <row r="20" spans="1:4" ht="52.5" customHeight="1" x14ac:dyDescent="0.25">
      <c r="A20" s="5">
        <f>47562.9</f>
        <v>47562.9</v>
      </c>
      <c r="B20" s="19" t="s">
        <v>61</v>
      </c>
      <c r="C20" s="20"/>
      <c r="D20" s="21"/>
    </row>
    <row r="21" spans="1:4" ht="18" customHeight="1" x14ac:dyDescent="0.25">
      <c r="A21" s="5">
        <f>33400+13100</f>
        <v>46500</v>
      </c>
      <c r="B21" s="32" t="s">
        <v>63</v>
      </c>
      <c r="C21" s="32"/>
      <c r="D21" s="32"/>
    </row>
    <row r="22" spans="1:4" ht="19.5" customHeight="1" x14ac:dyDescent="0.25">
      <c r="A22" s="5">
        <v>30000</v>
      </c>
      <c r="B22" s="19" t="s">
        <v>62</v>
      </c>
      <c r="C22" s="20"/>
      <c r="D22" s="21"/>
    </row>
    <row r="23" spans="1:4" ht="33.75" customHeight="1" x14ac:dyDescent="0.25">
      <c r="A23" s="5">
        <f>21875.82</f>
        <v>21875.82</v>
      </c>
      <c r="B23" s="19" t="s">
        <v>28</v>
      </c>
      <c r="C23" s="20"/>
      <c r="D23" s="21"/>
    </row>
    <row r="24" spans="1:4" x14ac:dyDescent="0.25">
      <c r="A24" s="11">
        <v>40196.800000000003</v>
      </c>
      <c r="B24" s="23" t="s">
        <v>15</v>
      </c>
      <c r="C24" s="23"/>
      <c r="D24" s="23"/>
    </row>
    <row r="25" spans="1:4" x14ac:dyDescent="0.25">
      <c r="A25" s="11">
        <v>14077.5</v>
      </c>
      <c r="B25" s="22" t="s">
        <v>14</v>
      </c>
      <c r="C25" s="22"/>
      <c r="D25" s="22"/>
    </row>
    <row r="26" spans="1:4" x14ac:dyDescent="0.25">
      <c r="A26" s="9">
        <f>SUM(A19:A25)</f>
        <v>317368.01999999996</v>
      </c>
      <c r="B26" s="33" t="s">
        <v>4</v>
      </c>
      <c r="C26" s="33"/>
      <c r="D26" s="33"/>
    </row>
    <row r="27" spans="1:4" ht="15" customHeight="1" x14ac:dyDescent="0.25"/>
    <row r="28" spans="1:4" x14ac:dyDescent="0.25">
      <c r="A28" s="26" t="s">
        <v>1</v>
      </c>
      <c r="B28" s="26"/>
      <c r="C28" s="26"/>
      <c r="D28" s="26"/>
    </row>
    <row r="29" spans="1:4" ht="30" customHeight="1" x14ac:dyDescent="0.25">
      <c r="A29" s="5">
        <v>65818</v>
      </c>
      <c r="B29" s="19" t="s">
        <v>58</v>
      </c>
      <c r="C29" s="20"/>
      <c r="D29" s="21"/>
    </row>
    <row r="30" spans="1:4" x14ac:dyDescent="0.25">
      <c r="A30" s="5">
        <v>10000</v>
      </c>
      <c r="B30" s="35" t="s">
        <v>30</v>
      </c>
      <c r="C30" s="36"/>
      <c r="D30" s="37"/>
    </row>
    <row r="31" spans="1:4" x14ac:dyDescent="0.25">
      <c r="A31" s="5">
        <f>4400</f>
        <v>4400</v>
      </c>
      <c r="B31" s="19" t="s">
        <v>53</v>
      </c>
      <c r="C31" s="20"/>
      <c r="D31" s="21"/>
    </row>
    <row r="32" spans="1:4" x14ac:dyDescent="0.25">
      <c r="A32" s="18">
        <f>SUM(A29:A31)</f>
        <v>80218</v>
      </c>
      <c r="B32" s="33" t="s">
        <v>3</v>
      </c>
      <c r="C32" s="33"/>
      <c r="D32" s="33"/>
    </row>
    <row r="34" spans="1:4" x14ac:dyDescent="0.25">
      <c r="A34" s="44" t="s">
        <v>9</v>
      </c>
      <c r="B34" s="45"/>
      <c r="C34" s="45"/>
      <c r="D34" s="46"/>
    </row>
    <row r="35" spans="1:4" ht="15" customHeight="1" x14ac:dyDescent="0.25">
      <c r="A35" s="11">
        <v>26724.47</v>
      </c>
      <c r="B35" s="35" t="s">
        <v>15</v>
      </c>
      <c r="C35" s="36"/>
      <c r="D35" s="37"/>
    </row>
    <row r="36" spans="1:4" x14ac:dyDescent="0.25">
      <c r="A36" s="11">
        <v>8936</v>
      </c>
      <c r="B36" s="38" t="s">
        <v>14</v>
      </c>
      <c r="C36" s="39"/>
      <c r="D36" s="40"/>
    </row>
    <row r="37" spans="1:4" ht="15" customHeight="1" x14ac:dyDescent="0.25">
      <c r="A37" s="9">
        <f>SUM(A35:A36)</f>
        <v>35660.47</v>
      </c>
      <c r="B37" s="47" t="s">
        <v>4</v>
      </c>
      <c r="C37" s="48"/>
      <c r="D37" s="49"/>
    </row>
    <row r="38" spans="1:4" ht="15" customHeight="1" x14ac:dyDescent="0.25"/>
    <row r="39" spans="1:4" x14ac:dyDescent="0.25">
      <c r="A39" s="8">
        <f>A9+A16+A32+A37+A26</f>
        <v>825756.95</v>
      </c>
      <c r="B39" s="41" t="s">
        <v>34</v>
      </c>
      <c r="C39" s="42"/>
      <c r="D39" s="43"/>
    </row>
  </sheetData>
  <mergeCells count="33">
    <mergeCell ref="B26:D26"/>
    <mergeCell ref="A18:D18"/>
    <mergeCell ref="B24:D24"/>
    <mergeCell ref="B25:D25"/>
    <mergeCell ref="B21:D21"/>
    <mergeCell ref="B23:D23"/>
    <mergeCell ref="B19:D19"/>
    <mergeCell ref="B20:D20"/>
    <mergeCell ref="B22:D22"/>
    <mergeCell ref="B29:D29"/>
    <mergeCell ref="B36:D36"/>
    <mergeCell ref="B39:D39"/>
    <mergeCell ref="A28:D28"/>
    <mergeCell ref="B30:D30"/>
    <mergeCell ref="B32:D32"/>
    <mergeCell ref="A34:D34"/>
    <mergeCell ref="B35:D35"/>
    <mergeCell ref="B31:D31"/>
    <mergeCell ref="B37:D37"/>
    <mergeCell ref="A2:D2"/>
    <mergeCell ref="A11:D11"/>
    <mergeCell ref="B16:D16"/>
    <mergeCell ref="B6:D6"/>
    <mergeCell ref="B12:D12"/>
    <mergeCell ref="B7:D7"/>
    <mergeCell ref="B8:D8"/>
    <mergeCell ref="B14:D14"/>
    <mergeCell ref="B15:D15"/>
    <mergeCell ref="B9:D9"/>
    <mergeCell ref="B4:D4"/>
    <mergeCell ref="B3:D3"/>
    <mergeCell ref="B5:D5"/>
    <mergeCell ref="B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A13" sqref="A13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6" t="s">
        <v>5</v>
      </c>
      <c r="B2" s="26"/>
      <c r="C2" s="26"/>
      <c r="D2" s="26"/>
    </row>
    <row r="3" spans="1:4" ht="15.75" customHeight="1" x14ac:dyDescent="0.25">
      <c r="A3" s="5">
        <v>65252</v>
      </c>
      <c r="B3" s="34" t="s">
        <v>16</v>
      </c>
      <c r="C3" s="34"/>
      <c r="D3" s="34"/>
    </row>
    <row r="4" spans="1:4" x14ac:dyDescent="0.25">
      <c r="A4" s="5">
        <v>68462</v>
      </c>
      <c r="B4" s="34" t="s">
        <v>17</v>
      </c>
      <c r="C4" s="34"/>
      <c r="D4" s="34"/>
    </row>
    <row r="5" spans="1:4" x14ac:dyDescent="0.25">
      <c r="A5" s="5">
        <f>26126+18032</f>
        <v>44158</v>
      </c>
      <c r="B5" s="34" t="s">
        <v>14</v>
      </c>
      <c r="C5" s="34"/>
      <c r="D5" s="34"/>
    </row>
    <row r="6" spans="1:4" x14ac:dyDescent="0.25">
      <c r="A6" s="5">
        <f>3239.16+8064+16083+889+2225+2619.27+1335</f>
        <v>34454.43</v>
      </c>
      <c r="B6" s="23" t="s">
        <v>39</v>
      </c>
      <c r="C6" s="23"/>
      <c r="D6" s="23"/>
    </row>
    <row r="7" spans="1:4" x14ac:dyDescent="0.25">
      <c r="A7" s="5">
        <v>14000</v>
      </c>
      <c r="B7" s="34" t="s">
        <v>18</v>
      </c>
      <c r="C7" s="34"/>
      <c r="D7" s="34"/>
    </row>
    <row r="8" spans="1:4" x14ac:dyDescent="0.25">
      <c r="A8" s="5">
        <f>5800+1477+103</f>
        <v>7380</v>
      </c>
      <c r="B8" s="22" t="s">
        <v>20</v>
      </c>
      <c r="C8" s="22"/>
      <c r="D8" s="22"/>
    </row>
    <row r="9" spans="1:4" x14ac:dyDescent="0.25">
      <c r="A9" s="5">
        <v>6000</v>
      </c>
      <c r="B9" s="34" t="s">
        <v>13</v>
      </c>
      <c r="C9" s="34"/>
      <c r="D9" s="34"/>
    </row>
    <row r="10" spans="1:4" x14ac:dyDescent="0.25">
      <c r="A10" s="5">
        <v>1400</v>
      </c>
      <c r="B10" s="22" t="s">
        <v>41</v>
      </c>
      <c r="C10" s="22"/>
      <c r="D10" s="22"/>
    </row>
    <row r="11" spans="1:4" x14ac:dyDescent="0.25">
      <c r="A11" s="5">
        <f>295</f>
        <v>295</v>
      </c>
      <c r="B11" s="34" t="s">
        <v>12</v>
      </c>
      <c r="C11" s="34"/>
      <c r="D11" s="34"/>
    </row>
    <row r="12" spans="1:4" x14ac:dyDescent="0.25">
      <c r="A12" s="10">
        <f>SUM(A3:A11)</f>
        <v>241401.43</v>
      </c>
      <c r="B12" s="27" t="s">
        <v>6</v>
      </c>
      <c r="C12" s="27"/>
      <c r="D12" s="27"/>
    </row>
    <row r="21" spans="3:3" x14ac:dyDescent="0.25">
      <c r="C21" s="3"/>
    </row>
  </sheetData>
  <mergeCells count="11">
    <mergeCell ref="B12:D12"/>
    <mergeCell ref="B8:D8"/>
    <mergeCell ref="A2:D2"/>
    <mergeCell ref="B7:D7"/>
    <mergeCell ref="B11:D11"/>
    <mergeCell ref="B9:D9"/>
    <mergeCell ref="B4:D4"/>
    <mergeCell ref="B3:D3"/>
    <mergeCell ref="B5:D5"/>
    <mergeCell ref="B6:D6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2018-11-22T06:34:39Z</dcterms:modified>
</cp:coreProperties>
</file>