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октябрь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A12" i="4" l="1"/>
  <c r="A42" i="2"/>
  <c r="A40" i="2"/>
  <c r="A34" i="2"/>
  <c r="A37" i="1"/>
  <c r="A13" i="2"/>
  <c r="A10" i="1"/>
  <c r="A18" i="1"/>
  <c r="A11" i="4"/>
  <c r="A31" i="1"/>
  <c r="A6" i="2"/>
  <c r="A21" i="1"/>
  <c r="A12" i="2"/>
  <c r="A4" i="2"/>
  <c r="A33" i="2"/>
  <c r="A3" i="2"/>
  <c r="A34" i="1"/>
  <c r="A22" i="1"/>
  <c r="A7" i="4"/>
  <c r="A26" i="2"/>
  <c r="A23" i="1"/>
  <c r="A3" i="4"/>
  <c r="A16" i="2" l="1"/>
  <c r="A20" i="1"/>
  <c r="A24" i="1"/>
  <c r="A32" i="1"/>
  <c r="A8" i="1"/>
  <c r="A13" i="1" s="1"/>
  <c r="A10" i="4"/>
  <c r="A19" i="2"/>
  <c r="A5" i="2"/>
  <c r="A9" i="2" s="1"/>
  <c r="A16" i="1"/>
  <c r="A27" i="1" s="1"/>
  <c r="A30" i="1"/>
  <c r="A28" i="2"/>
  <c r="A29" i="2" s="1"/>
  <c r="A23" i="2" l="1"/>
  <c r="A39" i="1" l="1"/>
  <c r="A6" i="4" l="1"/>
  <c r="C3" i="1" l="1"/>
</calcChain>
</file>

<file path=xl/sharedStrings.xml><?xml version="1.0" encoding="utf-8"?>
<sst xmlns="http://schemas.openxmlformats.org/spreadsheetml/2006/main" count="80" uniqueCount="60">
  <si>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</si>
  <si>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</si>
  <si>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</si>
  <si>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</si>
  <si>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</si>
  <si>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</si>
  <si>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</si>
  <si>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</si>
  <si>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</si>
  <si>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</si>
  <si>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</si>
  <si>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</si>
  <si>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</si>
  <si>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</si>
  <si>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</si>
  <si>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</si>
  <si>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</si>
  <si>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</si>
  <si>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</si>
  <si>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проект "Больше жизни", выездная паллиативная служба (ВПС)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</si>
  <si>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</si>
  <si>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Потрачено в июне на помощь подопечным фонда "Дедморозим"</t>
  </si>
  <si>
    <t>средства гигиены, детское питание и медикаменты для подопечных проекта</t>
  </si>
  <si>
    <t>улучшение жилищных условий подопечных</t>
  </si>
  <si>
    <t>День именинника в Центрах помощи детям в г. Березники и г. Соликамск</t>
  </si>
  <si>
    <t>услуги сурдопереводчика</t>
  </si>
  <si>
    <t>транспортные расходы (ТО, ГСМ, такси)</t>
  </si>
  <si>
    <t>доставка медицинской техники подопечным проекта</t>
  </si>
  <si>
    <t>доставка биообразцов потенциальных доноров на HLA-типирование в г. Казань</t>
  </si>
  <si>
    <t>Расходы благотворительного фонда "Дедморозим" // октябрь 2018</t>
  </si>
  <si>
    <t>Итого потрачено на помощь тяжелобольным детям в октябре 2018 г.</t>
  </si>
  <si>
    <t>Итого потрачено на помощь детям, оставшимся без попечения родителей в октябре 2018 г.</t>
  </si>
  <si>
    <t>таблетницы в детский дом-интернат п. Рудничный</t>
  </si>
  <si>
    <t>Теплый забег (в поддержку проекта "Вернуть будущее")</t>
  </si>
  <si>
    <t>доставка наградной и сувенирной продукции</t>
  </si>
  <si>
    <t>вертикализатор для подопечного Сергея Лекомцева</t>
  </si>
  <si>
    <t>функциональная кровать для подопечного Тимура Шакирова</t>
  </si>
  <si>
    <t>изготовление промо анимационного ролика "Лекарство от рака есть в каждом!"</t>
  </si>
  <si>
    <t>участие специалиста проекта и психолога в научно-практической конференции "Ранняя помощь: траектория профессионального роста" (г. Санкт-Петербург)</t>
  </si>
  <si>
    <t>печать баннеров для наружной рекламы "Лекарство от рака есть в каждом!"</t>
  </si>
  <si>
    <t>игрушки для подопечных проекта</t>
  </si>
  <si>
    <t>контейнеры для хранения игрушек</t>
  </si>
  <si>
    <t>размещение объявления о поиске сотрудника на зарплата.ру, avito,ru</t>
  </si>
  <si>
    <t>продукты для подопечных проекта</t>
  </si>
  <si>
    <t>разработка макетов для социальной кампании "Лекарство от рака есть в каждом!"</t>
  </si>
  <si>
    <t>расходные материалы для поддержки дыхания подопечному Данилу Радостеву</t>
  </si>
  <si>
    <t>покупка билетов в г. Пермь Вике Кокшаровой и ее сопровождающей для возвращения с лечения в ДГКБ №13 (г. Москва)</t>
  </si>
  <si>
    <t>генетический анализ для подопечного Толи Ёлохова</t>
  </si>
  <si>
    <t>ПЭТ и КТ для подопечного Трофима Титова</t>
  </si>
  <si>
    <t>канцелярия, офисная орг.техника и ее обслуживание</t>
  </si>
  <si>
    <t>медицинские расходные материалы для подопечных Маши Мартюшовой и Василисы Кудаченковой</t>
  </si>
  <si>
    <t>изготовление вязаных сувениров для участников забега</t>
  </si>
  <si>
    <t>изготовление деревянных медалей для финишеров забега</t>
  </si>
  <si>
    <t>лекарства для подопечной Наташи Долматовой</t>
  </si>
  <si>
    <t>медицинские процедуры для  Вовы Шевченко в "Научно-исследовательском детском ортопедическом институте им. Г.И. Турнера" (г. Санкт-Петербург)</t>
  </si>
  <si>
    <t>аренда инвалидной коляски для подопечных проекта</t>
  </si>
  <si>
    <t>расходы на трансфер подопечного Саши Аскарова и его сопровождающего на лечение в РДКБ (г. Москва) и домой в г. Пермь</t>
  </si>
  <si>
    <t>детская смесь для пациентов паллиативного отделения при ГДКБ №13</t>
  </si>
  <si>
    <t>организация донорской акции в г. Губаха</t>
  </si>
  <si>
    <t>Итого по мероприятию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</si>
</sst>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5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50" customWidth="1"/>
    <col min="6" max="6" width="18.85546875" customWidth="1"/>
    <col min="8" max="8" width="18.85546875" customWidth="1"/>
  </cols>
  <sheetData>
    <row r="1" spans="1:9" ht="15.75" x14ac:dyDescent="0.25">
      <c r="A1" s="27" t="s">
        <v>29</v>
      </c>
      <c r="B1" s="27"/>
      <c r="C1" s="27"/>
      <c r="D1" s="27"/>
    </row>
    <row r="2" spans="1:9" x14ac:dyDescent="0.25">
      <c r="A2" s="1"/>
      <c r="B2" s="1"/>
      <c r="C2" s="1"/>
      <c r="D2" s="1"/>
    </row>
    <row r="3" spans="1:9" ht="29.25" customHeight="1" x14ac:dyDescent="0.25">
      <c r="A3" s="28" t="s">
        <v>21</v>
      </c>
      <c r="B3" s="28"/>
      <c r="C3" s="2">
        <f>A39+'Дети-сироты'!A42+'Организация чудес'!A12</f>
        <v>2017996.6199999999</v>
      </c>
      <c r="D3" s="1"/>
    </row>
    <row r="4" spans="1:9" x14ac:dyDescent="0.25">
      <c r="C4" s="1"/>
      <c r="D4" s="1"/>
    </row>
    <row r="5" spans="1:9" x14ac:dyDescent="0.25">
      <c r="A5" s="24" t="s">
        <v>8</v>
      </c>
      <c r="B5" s="24"/>
      <c r="C5" s="24"/>
      <c r="D5" s="24"/>
    </row>
    <row r="6" spans="1:9" x14ac:dyDescent="0.25">
      <c r="A6" s="5">
        <v>60000</v>
      </c>
      <c r="B6" s="29" t="s">
        <v>37</v>
      </c>
      <c r="C6" s="30"/>
      <c r="D6" s="31"/>
    </row>
    <row r="7" spans="1:9" x14ac:dyDescent="0.25">
      <c r="A7" s="5">
        <v>19280</v>
      </c>
      <c r="B7" s="29" t="s">
        <v>39</v>
      </c>
      <c r="C7" s="30"/>
      <c r="D7" s="31"/>
    </row>
    <row r="8" spans="1:9" x14ac:dyDescent="0.25">
      <c r="A8" s="5">
        <f>7683.66</f>
        <v>7683.66</v>
      </c>
      <c r="B8" s="29" t="s">
        <v>28</v>
      </c>
      <c r="C8" s="30"/>
      <c r="D8" s="31"/>
    </row>
    <row r="9" spans="1:9" x14ac:dyDescent="0.25">
      <c r="A9" s="5">
        <v>1000</v>
      </c>
      <c r="B9" s="29" t="s">
        <v>44</v>
      </c>
      <c r="C9" s="30"/>
      <c r="D9" s="31"/>
    </row>
    <row r="10" spans="1:9" x14ac:dyDescent="0.25">
      <c r="A10" s="5">
        <f>893.73</f>
        <v>893.73</v>
      </c>
      <c r="B10" s="29" t="s">
        <v>58</v>
      </c>
      <c r="C10" s="30"/>
      <c r="D10" s="31"/>
    </row>
    <row r="11" spans="1:9" ht="16.5" customHeight="1" x14ac:dyDescent="0.25">
      <c r="A11" s="11">
        <v>35533.800000000003</v>
      </c>
      <c r="B11" s="26" t="s">
        <v>15</v>
      </c>
      <c r="C11" s="26"/>
      <c r="D11" s="26"/>
    </row>
    <row r="12" spans="1:9" x14ac:dyDescent="0.25">
      <c r="A12" s="11">
        <v>12298</v>
      </c>
      <c r="B12" s="25" t="s">
        <v>14</v>
      </c>
      <c r="C12" s="25"/>
      <c r="D12" s="25"/>
    </row>
    <row r="13" spans="1:9" x14ac:dyDescent="0.25">
      <c r="A13" s="10">
        <f>SUM(A6:A12)</f>
        <v>136689.19</v>
      </c>
      <c r="B13" s="23" t="s">
        <v>4</v>
      </c>
      <c r="C13" s="23"/>
      <c r="D13" s="23"/>
    </row>
    <row r="14" spans="1:9" x14ac:dyDescent="0.25">
      <c r="C14" s="1"/>
      <c r="D14" s="1"/>
    </row>
    <row r="15" spans="1:9" x14ac:dyDescent="0.25">
      <c r="A15" s="24" t="s">
        <v>0</v>
      </c>
      <c r="B15" s="24"/>
      <c r="C15" s="24"/>
      <c r="D15" s="24"/>
      <c r="F15" s="12"/>
      <c r="G15" s="12"/>
      <c r="H15" s="12"/>
      <c r="I15" s="12"/>
    </row>
    <row r="16" spans="1:9" x14ac:dyDescent="0.25">
      <c r="A16" s="5">
        <f>44500</f>
        <v>44500</v>
      </c>
      <c r="B16" s="19" t="s">
        <v>36</v>
      </c>
      <c r="C16" s="20"/>
      <c r="D16" s="21"/>
      <c r="F16" s="12"/>
      <c r="G16" s="12"/>
      <c r="H16" s="12"/>
      <c r="I16" s="12"/>
    </row>
    <row r="17" spans="1:9" x14ac:dyDescent="0.25">
      <c r="A17" s="5">
        <v>35000</v>
      </c>
      <c r="B17" s="19" t="s">
        <v>47</v>
      </c>
      <c r="C17" s="20"/>
      <c r="D17" s="21"/>
      <c r="F17" s="12"/>
      <c r="G17" s="12"/>
      <c r="H17" s="12"/>
      <c r="I17" s="12"/>
    </row>
    <row r="18" spans="1:9" ht="29.25" customHeight="1" x14ac:dyDescent="0.25">
      <c r="A18" s="5">
        <f>13878+2193.9+10078</f>
        <v>26149.9</v>
      </c>
      <c r="B18" s="19" t="s">
        <v>56</v>
      </c>
      <c r="C18" s="20"/>
      <c r="D18" s="21"/>
      <c r="F18" s="12"/>
      <c r="G18" s="12"/>
      <c r="H18" s="12"/>
      <c r="I18" s="12"/>
    </row>
    <row r="19" spans="1:9" ht="15" customHeight="1" x14ac:dyDescent="0.25">
      <c r="A19" s="5">
        <v>25000</v>
      </c>
      <c r="B19" s="19" t="s">
        <v>48</v>
      </c>
      <c r="C19" s="20"/>
      <c r="D19" s="21"/>
      <c r="F19" s="12"/>
      <c r="G19" s="12"/>
      <c r="H19" s="12"/>
      <c r="I19" s="12"/>
    </row>
    <row r="20" spans="1:9" ht="29.25" customHeight="1" x14ac:dyDescent="0.25">
      <c r="A20" s="5">
        <f>10568</f>
        <v>10568</v>
      </c>
      <c r="B20" s="19" t="s">
        <v>46</v>
      </c>
      <c r="C20" s="20"/>
      <c r="D20" s="21"/>
      <c r="F20" s="12"/>
      <c r="G20" s="12"/>
      <c r="H20" s="12"/>
      <c r="I20" s="12"/>
    </row>
    <row r="21" spans="1:9" ht="29.25" customHeight="1" x14ac:dyDescent="0.25">
      <c r="A21" s="5">
        <f>2236.81+3785.44</f>
        <v>6022.25</v>
      </c>
      <c r="B21" s="19" t="s">
        <v>20</v>
      </c>
      <c r="C21" s="20"/>
      <c r="D21" s="21"/>
      <c r="F21" s="12"/>
      <c r="G21" s="12"/>
      <c r="H21" s="12"/>
      <c r="I21" s="12"/>
    </row>
    <row r="22" spans="1:9" ht="30" customHeight="1" x14ac:dyDescent="0.25">
      <c r="A22" s="5">
        <f>5730</f>
        <v>5730</v>
      </c>
      <c r="B22" s="19" t="s">
        <v>54</v>
      </c>
      <c r="C22" s="20"/>
      <c r="D22" s="21"/>
      <c r="F22" s="12"/>
      <c r="G22" s="12"/>
      <c r="H22" s="12"/>
      <c r="I22" s="12"/>
    </row>
    <row r="23" spans="1:9" ht="32.25" customHeight="1" x14ac:dyDescent="0.25">
      <c r="A23" s="5">
        <f>3825</f>
        <v>3825</v>
      </c>
      <c r="B23" s="19" t="s">
        <v>50</v>
      </c>
      <c r="C23" s="20"/>
      <c r="D23" s="21"/>
      <c r="F23" s="12"/>
      <c r="G23" s="12"/>
      <c r="H23" s="12"/>
      <c r="I23" s="12"/>
    </row>
    <row r="24" spans="1:9" ht="16.5" customHeight="1" x14ac:dyDescent="0.25">
      <c r="A24" s="5">
        <f>952.5</f>
        <v>952.5</v>
      </c>
      <c r="B24" s="19" t="s">
        <v>27</v>
      </c>
      <c r="C24" s="20"/>
      <c r="D24" s="21"/>
      <c r="F24" s="12"/>
      <c r="G24" s="12"/>
      <c r="H24" s="12"/>
      <c r="I24" s="12"/>
    </row>
    <row r="25" spans="1:9" ht="19.5" customHeight="1" x14ac:dyDescent="0.25">
      <c r="A25" s="11">
        <v>35533.800000000003</v>
      </c>
      <c r="B25" s="26" t="s">
        <v>15</v>
      </c>
      <c r="C25" s="26"/>
      <c r="D25" s="26"/>
      <c r="F25" s="13"/>
      <c r="G25" s="13"/>
      <c r="H25" s="13"/>
      <c r="I25" s="12"/>
    </row>
    <row r="26" spans="1:9" ht="15.75" customHeight="1" x14ac:dyDescent="0.25">
      <c r="A26" s="11">
        <v>12298</v>
      </c>
      <c r="B26" s="25" t="s">
        <v>14</v>
      </c>
      <c r="C26" s="25"/>
      <c r="D26" s="25"/>
      <c r="F26" s="14"/>
      <c r="G26" s="14"/>
      <c r="H26" s="14"/>
      <c r="I26" s="12"/>
    </row>
    <row r="27" spans="1:9" x14ac:dyDescent="0.25">
      <c r="A27" s="10">
        <f>SUM(A16:A26)</f>
        <v>205579.45</v>
      </c>
      <c r="B27" s="23" t="s">
        <v>4</v>
      </c>
      <c r="C27" s="23"/>
      <c r="D27" s="23"/>
      <c r="F27" s="14"/>
      <c r="G27" s="14"/>
      <c r="H27" s="14"/>
      <c r="I27" s="12"/>
    </row>
    <row r="29" spans="1:9" x14ac:dyDescent="0.25">
      <c r="A29" s="24" t="s">
        <v>19</v>
      </c>
      <c r="B29" s="24"/>
      <c r="C29" s="24"/>
      <c r="D29" s="24"/>
    </row>
    <row r="30" spans="1:9" x14ac:dyDescent="0.25">
      <c r="A30" s="5">
        <f>142600</f>
        <v>142600</v>
      </c>
      <c r="B30" s="19" t="s">
        <v>35</v>
      </c>
      <c r="C30" s="20"/>
      <c r="D30" s="21"/>
    </row>
    <row r="31" spans="1:9" x14ac:dyDescent="0.25">
      <c r="A31" s="5">
        <f>4310+10</f>
        <v>4320</v>
      </c>
      <c r="B31" s="19" t="s">
        <v>57</v>
      </c>
      <c r="C31" s="20"/>
      <c r="D31" s="21"/>
    </row>
    <row r="32" spans="1:9" x14ac:dyDescent="0.25">
      <c r="A32" s="5">
        <f>3650</f>
        <v>3650</v>
      </c>
      <c r="B32" s="19" t="s">
        <v>45</v>
      </c>
      <c r="C32" s="20"/>
      <c r="D32" s="21"/>
    </row>
    <row r="33" spans="1:4" x14ac:dyDescent="0.25">
      <c r="A33" s="5">
        <v>3619.1</v>
      </c>
      <c r="B33" s="19" t="s">
        <v>53</v>
      </c>
      <c r="C33" s="20"/>
      <c r="D33" s="21"/>
    </row>
    <row r="34" spans="1:4" x14ac:dyDescent="0.25">
      <c r="A34" s="5">
        <f>2400</f>
        <v>2400</v>
      </c>
      <c r="B34" s="19" t="s">
        <v>55</v>
      </c>
      <c r="C34" s="20"/>
      <c r="D34" s="21"/>
    </row>
    <row r="35" spans="1:4" ht="18" customHeight="1" x14ac:dyDescent="0.25">
      <c r="A35" s="11">
        <v>15057.8</v>
      </c>
      <c r="B35" s="26" t="s">
        <v>15</v>
      </c>
      <c r="C35" s="26"/>
      <c r="D35" s="26"/>
    </row>
    <row r="36" spans="1:4" ht="18" customHeight="1" x14ac:dyDescent="0.25">
      <c r="A36" s="11">
        <v>4484</v>
      </c>
      <c r="B36" s="25" t="s">
        <v>14</v>
      </c>
      <c r="C36" s="25"/>
      <c r="D36" s="25"/>
    </row>
    <row r="37" spans="1:4" x14ac:dyDescent="0.25">
      <c r="A37" s="10">
        <f>SUM(A30:A36)</f>
        <v>176130.9</v>
      </c>
      <c r="B37" s="23" t="s">
        <v>4</v>
      </c>
      <c r="C37" s="23"/>
      <c r="D37" s="23"/>
    </row>
    <row r="38" spans="1:4" s="15" customFormat="1" x14ac:dyDescent="0.25">
      <c r="A38" s="16"/>
      <c r="B38" s="17"/>
      <c r="C38" s="17"/>
      <c r="D38" s="17"/>
    </row>
    <row r="39" spans="1:4" x14ac:dyDescent="0.25">
      <c r="A39" s="8">
        <f>A37+A27+A13</f>
        <v>518399.54</v>
      </c>
      <c r="B39" s="22" t="s">
        <v>30</v>
      </c>
      <c r="C39" s="22"/>
      <c r="D39" s="22"/>
    </row>
  </sheetData>
  <mergeCells count="34">
    <mergeCell ref="B17:D17"/>
    <mergeCell ref="B26:D26"/>
    <mergeCell ref="B25:D25"/>
    <mergeCell ref="B24:D24"/>
    <mergeCell ref="B21:D21"/>
    <mergeCell ref="B18:D18"/>
    <mergeCell ref="B22:D22"/>
    <mergeCell ref="B23:D23"/>
    <mergeCell ref="A1:D1"/>
    <mergeCell ref="A3:B3"/>
    <mergeCell ref="A15:D15"/>
    <mergeCell ref="A5:D5"/>
    <mergeCell ref="B11:D11"/>
    <mergeCell ref="B12:D12"/>
    <mergeCell ref="B13:D13"/>
    <mergeCell ref="B10:D10"/>
    <mergeCell ref="B7:D7"/>
    <mergeCell ref="B8:D8"/>
    <mergeCell ref="B9:D9"/>
    <mergeCell ref="B6:D6"/>
    <mergeCell ref="B39:D39"/>
    <mergeCell ref="B27:D27"/>
    <mergeCell ref="B37:D37"/>
    <mergeCell ref="A29:D29"/>
    <mergeCell ref="B36:D36"/>
    <mergeCell ref="B35:D35"/>
    <mergeCell ref="B34:D34"/>
    <mergeCell ref="B30:D30"/>
    <mergeCell ref="B33:D33"/>
    <mergeCell ref="B32:D32"/>
    <mergeCell ref="B31:D31"/>
    <mergeCell ref="B16:D16"/>
    <mergeCell ref="B20:D20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opLeftCell="A18" workbookViewId="0">
      <selection activeCell="B28" sqref="B28:D28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4" t="s">
        <v>7</v>
      </c>
      <c r="B2" s="24"/>
      <c r="C2" s="24"/>
      <c r="D2" s="24"/>
    </row>
    <row r="3" spans="1:4" x14ac:dyDescent="0.25">
      <c r="A3" s="5">
        <f>3358+1225+1064+808+308+16295.68+2395+1385.1</f>
        <v>26838.78</v>
      </c>
      <c r="B3" s="25" t="s">
        <v>22</v>
      </c>
      <c r="C3" s="25"/>
      <c r="D3" s="25"/>
    </row>
    <row r="4" spans="1:4" x14ac:dyDescent="0.25">
      <c r="A4" s="5">
        <f>1033.73+746.38+577.83+1187.1+303.43</f>
        <v>3848.47</v>
      </c>
      <c r="B4" s="26" t="s">
        <v>43</v>
      </c>
      <c r="C4" s="26"/>
      <c r="D4" s="26"/>
    </row>
    <row r="5" spans="1:4" x14ac:dyDescent="0.25">
      <c r="A5" s="5">
        <f>1800</f>
        <v>1800</v>
      </c>
      <c r="B5" s="26" t="s">
        <v>25</v>
      </c>
      <c r="C5" s="26"/>
      <c r="D5" s="26"/>
    </row>
    <row r="6" spans="1:4" x14ac:dyDescent="0.25">
      <c r="A6" s="5">
        <f>1421</f>
        <v>1421</v>
      </c>
      <c r="B6" s="26" t="s">
        <v>23</v>
      </c>
      <c r="C6" s="26"/>
      <c r="D6" s="26"/>
    </row>
    <row r="7" spans="1:4" ht="15" customHeight="1" x14ac:dyDescent="0.25">
      <c r="A7" s="11">
        <v>26724.47</v>
      </c>
      <c r="B7" s="39" t="s">
        <v>15</v>
      </c>
      <c r="C7" s="40"/>
      <c r="D7" s="41"/>
    </row>
    <row r="8" spans="1:4" x14ac:dyDescent="0.25">
      <c r="A8" s="11">
        <v>8936</v>
      </c>
      <c r="B8" s="25" t="s">
        <v>14</v>
      </c>
      <c r="C8" s="25"/>
      <c r="D8" s="25"/>
    </row>
    <row r="9" spans="1:4" x14ac:dyDescent="0.25">
      <c r="A9" s="9">
        <f>SUM(A3:A8)</f>
        <v>69568.72</v>
      </c>
      <c r="B9" s="32" t="s">
        <v>4</v>
      </c>
      <c r="C9" s="32"/>
      <c r="D9" s="32"/>
    </row>
    <row r="10" spans="1:4" x14ac:dyDescent="0.25">
      <c r="A10" s="4"/>
      <c r="B10" s="7"/>
      <c r="C10" s="7"/>
      <c r="D10" s="6"/>
    </row>
    <row r="11" spans="1:4" x14ac:dyDescent="0.25">
      <c r="A11" s="24" t="s">
        <v>2</v>
      </c>
      <c r="B11" s="24"/>
      <c r="C11" s="24"/>
      <c r="D11" s="24"/>
    </row>
    <row r="12" spans="1:4" x14ac:dyDescent="0.25">
      <c r="A12" s="5">
        <f>13500+14584+76092+18946.67+10875+15000+68392+11250+16156.25+148960+7167</f>
        <v>400922.92</v>
      </c>
      <c r="B12" s="48" t="s">
        <v>11</v>
      </c>
      <c r="C12" s="48"/>
      <c r="D12" s="48"/>
    </row>
    <row r="13" spans="1:4" x14ac:dyDescent="0.25">
      <c r="A13" s="5">
        <f>49+200</f>
        <v>249</v>
      </c>
      <c r="B13" s="25" t="s">
        <v>22</v>
      </c>
      <c r="C13" s="25"/>
      <c r="D13" s="25"/>
    </row>
    <row r="14" spans="1:4" x14ac:dyDescent="0.25">
      <c r="A14" s="11">
        <v>26724.47</v>
      </c>
      <c r="B14" s="26" t="s">
        <v>15</v>
      </c>
      <c r="C14" s="26"/>
      <c r="D14" s="26"/>
    </row>
    <row r="15" spans="1:4" x14ac:dyDescent="0.25">
      <c r="A15" s="11">
        <v>8936</v>
      </c>
      <c r="B15" s="25" t="s">
        <v>14</v>
      </c>
      <c r="C15" s="25"/>
      <c r="D15" s="25"/>
    </row>
    <row r="16" spans="1:4" x14ac:dyDescent="0.25">
      <c r="A16" s="9">
        <f>SUM(A12:A15)</f>
        <v>436832.39</v>
      </c>
      <c r="B16" s="32" t="s">
        <v>4</v>
      </c>
      <c r="C16" s="32"/>
      <c r="D16" s="32"/>
    </row>
    <row r="18" spans="1:4" x14ac:dyDescent="0.25">
      <c r="A18" s="24" t="s">
        <v>10</v>
      </c>
      <c r="B18" s="24"/>
      <c r="C18" s="24"/>
      <c r="D18" s="24"/>
    </row>
    <row r="19" spans="1:4" ht="16.5" customHeight="1" x14ac:dyDescent="0.25">
      <c r="A19" s="5">
        <f>7772</f>
        <v>7772</v>
      </c>
      <c r="B19" s="19" t="s">
        <v>40</v>
      </c>
      <c r="C19" s="20"/>
      <c r="D19" s="21"/>
    </row>
    <row r="20" spans="1:4" ht="15" customHeight="1" x14ac:dyDescent="0.25">
      <c r="A20" s="5">
        <v>4927</v>
      </c>
      <c r="B20" s="19" t="s">
        <v>41</v>
      </c>
      <c r="C20" s="20"/>
      <c r="D20" s="21"/>
    </row>
    <row r="21" spans="1:4" ht="15" customHeight="1" x14ac:dyDescent="0.25">
      <c r="A21" s="11">
        <v>40196.800000000003</v>
      </c>
      <c r="B21" s="39" t="s">
        <v>15</v>
      </c>
      <c r="C21" s="40"/>
      <c r="D21" s="41"/>
    </row>
    <row r="22" spans="1:4" x14ac:dyDescent="0.25">
      <c r="A22" s="11">
        <v>14077.5</v>
      </c>
      <c r="B22" s="25" t="s">
        <v>14</v>
      </c>
      <c r="C22" s="25"/>
      <c r="D22" s="25"/>
    </row>
    <row r="23" spans="1:4" x14ac:dyDescent="0.25">
      <c r="A23" s="9">
        <f>SUM(A19:A22)</f>
        <v>66973.3</v>
      </c>
      <c r="B23" s="32" t="s">
        <v>4</v>
      </c>
      <c r="C23" s="32"/>
      <c r="D23" s="32"/>
    </row>
    <row r="25" spans="1:4" x14ac:dyDescent="0.25">
      <c r="A25" s="42" t="s">
        <v>33</v>
      </c>
      <c r="B25" s="43"/>
      <c r="C25" s="43"/>
      <c r="D25" s="44"/>
    </row>
    <row r="26" spans="1:4" ht="15" customHeight="1" x14ac:dyDescent="0.25">
      <c r="A26" s="5">
        <f>310500</f>
        <v>310500</v>
      </c>
      <c r="B26" s="19" t="s">
        <v>51</v>
      </c>
      <c r="C26" s="20"/>
      <c r="D26" s="21"/>
    </row>
    <row r="27" spans="1:4" ht="15" customHeight="1" x14ac:dyDescent="0.25">
      <c r="A27" s="5">
        <v>183000</v>
      </c>
      <c r="B27" s="19" t="s">
        <v>52</v>
      </c>
      <c r="C27" s="20"/>
      <c r="D27" s="21"/>
    </row>
    <row r="28" spans="1:4" ht="15" customHeight="1" x14ac:dyDescent="0.25">
      <c r="A28" s="5">
        <f>3666</f>
        <v>3666</v>
      </c>
      <c r="B28" s="19" t="s">
        <v>34</v>
      </c>
      <c r="C28" s="20"/>
      <c r="D28" s="21"/>
    </row>
    <row r="29" spans="1:4" ht="15" customHeight="1" x14ac:dyDescent="0.25">
      <c r="A29" s="9">
        <f>SUM(A26:A28)</f>
        <v>497166</v>
      </c>
      <c r="B29" s="32" t="s">
        <v>59</v>
      </c>
      <c r="C29" s="32"/>
      <c r="D29" s="32"/>
    </row>
    <row r="30" spans="1:4" ht="15" customHeight="1" x14ac:dyDescent="0.25"/>
    <row r="31" spans="1:4" ht="15" customHeight="1" x14ac:dyDescent="0.25">
      <c r="A31" s="42" t="s">
        <v>1</v>
      </c>
      <c r="B31" s="43"/>
      <c r="C31" s="43"/>
      <c r="D31" s="44"/>
    </row>
    <row r="32" spans="1:4" ht="15" customHeight="1" x14ac:dyDescent="0.25">
      <c r="A32" s="5">
        <v>24300</v>
      </c>
      <c r="B32" s="19" t="s">
        <v>32</v>
      </c>
      <c r="C32" s="20"/>
      <c r="D32" s="21"/>
    </row>
    <row r="33" spans="1:4" x14ac:dyDescent="0.25">
      <c r="A33" s="5">
        <f>10000</f>
        <v>10000</v>
      </c>
      <c r="B33" s="39" t="s">
        <v>24</v>
      </c>
      <c r="C33" s="40"/>
      <c r="D33" s="41"/>
    </row>
    <row r="34" spans="1:4" x14ac:dyDescent="0.25">
      <c r="A34" s="18">
        <f>SUM(A32:A33)</f>
        <v>34300</v>
      </c>
      <c r="B34" s="32" t="s">
        <v>3</v>
      </c>
      <c r="C34" s="32"/>
      <c r="D34" s="32"/>
    </row>
    <row r="36" spans="1:4" x14ac:dyDescent="0.25">
      <c r="A36" s="42" t="s">
        <v>9</v>
      </c>
      <c r="B36" s="43"/>
      <c r="C36" s="43"/>
      <c r="D36" s="44"/>
    </row>
    <row r="37" spans="1:4" ht="30" customHeight="1" x14ac:dyDescent="0.25">
      <c r="A37" s="5">
        <v>35072</v>
      </c>
      <c r="B37" s="19" t="s">
        <v>38</v>
      </c>
      <c r="C37" s="20"/>
      <c r="D37" s="21"/>
    </row>
    <row r="38" spans="1:4" ht="15" customHeight="1" x14ac:dyDescent="0.25">
      <c r="A38" s="11">
        <v>26724.47</v>
      </c>
      <c r="B38" s="39" t="s">
        <v>15</v>
      </c>
      <c r="C38" s="40"/>
      <c r="D38" s="41"/>
    </row>
    <row r="39" spans="1:4" x14ac:dyDescent="0.25">
      <c r="A39" s="11">
        <v>8936</v>
      </c>
      <c r="B39" s="33" t="s">
        <v>14</v>
      </c>
      <c r="C39" s="34"/>
      <c r="D39" s="35"/>
    </row>
    <row r="40" spans="1:4" ht="15" customHeight="1" x14ac:dyDescent="0.25">
      <c r="A40" s="9">
        <f>SUM(A37:A39)</f>
        <v>70732.47</v>
      </c>
      <c r="B40" s="45" t="s">
        <v>4</v>
      </c>
      <c r="C40" s="46"/>
      <c r="D40" s="47"/>
    </row>
    <row r="41" spans="1:4" ht="15" customHeight="1" x14ac:dyDescent="0.25"/>
    <row r="42" spans="1:4" x14ac:dyDescent="0.25">
      <c r="A42" s="8">
        <f>A9+A16+A34+A40+A23+A29</f>
        <v>1175572.8799999999</v>
      </c>
      <c r="B42" s="36" t="s">
        <v>31</v>
      </c>
      <c r="C42" s="37"/>
      <c r="D42" s="38"/>
    </row>
  </sheetData>
  <mergeCells count="35">
    <mergeCell ref="B27:D27"/>
    <mergeCell ref="B28:D28"/>
    <mergeCell ref="B29:D29"/>
    <mergeCell ref="B26:D26"/>
    <mergeCell ref="B37:D37"/>
    <mergeCell ref="A25:D25"/>
    <mergeCell ref="A2:D2"/>
    <mergeCell ref="A11:D11"/>
    <mergeCell ref="B16:D16"/>
    <mergeCell ref="B6:D6"/>
    <mergeCell ref="B12:D12"/>
    <mergeCell ref="B7:D7"/>
    <mergeCell ref="B8:D8"/>
    <mergeCell ref="B14:D14"/>
    <mergeCell ref="B15:D15"/>
    <mergeCell ref="B9:D9"/>
    <mergeCell ref="B3:D3"/>
    <mergeCell ref="B5:D5"/>
    <mergeCell ref="B13:D13"/>
    <mergeCell ref="B4:D4"/>
    <mergeCell ref="B39:D39"/>
    <mergeCell ref="B42:D42"/>
    <mergeCell ref="A31:D31"/>
    <mergeCell ref="B33:D33"/>
    <mergeCell ref="B34:D34"/>
    <mergeCell ref="A36:D36"/>
    <mergeCell ref="B38:D38"/>
    <mergeCell ref="B32:D32"/>
    <mergeCell ref="B40:D40"/>
    <mergeCell ref="B23:D23"/>
    <mergeCell ref="A18:D18"/>
    <mergeCell ref="B21:D21"/>
    <mergeCell ref="B22:D22"/>
    <mergeCell ref="B20:D20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A13" sqref="A13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4" t="s">
        <v>5</v>
      </c>
      <c r="B2" s="24"/>
      <c r="C2" s="24"/>
      <c r="D2" s="24"/>
    </row>
    <row r="3" spans="1:4" ht="15.75" customHeight="1" x14ac:dyDescent="0.25">
      <c r="A3" s="5">
        <f>33760+334.2+608+53150</f>
        <v>87852.2</v>
      </c>
      <c r="B3" s="25" t="s">
        <v>49</v>
      </c>
      <c r="C3" s="25"/>
      <c r="D3" s="25"/>
    </row>
    <row r="4" spans="1:4" ht="15.75" customHeight="1" x14ac:dyDescent="0.25">
      <c r="A4" s="5">
        <v>65252</v>
      </c>
      <c r="B4" s="48" t="s">
        <v>16</v>
      </c>
      <c r="C4" s="48"/>
      <c r="D4" s="48"/>
    </row>
    <row r="5" spans="1:4" x14ac:dyDescent="0.25">
      <c r="A5" s="5">
        <v>68462</v>
      </c>
      <c r="B5" s="48" t="s">
        <v>17</v>
      </c>
      <c r="C5" s="48"/>
      <c r="D5" s="48"/>
    </row>
    <row r="6" spans="1:4" x14ac:dyDescent="0.25">
      <c r="A6" s="5">
        <f>26126+18032</f>
        <v>44158</v>
      </c>
      <c r="B6" s="48" t="s">
        <v>14</v>
      </c>
      <c r="C6" s="48"/>
      <c r="D6" s="48"/>
    </row>
    <row r="7" spans="1:4" x14ac:dyDescent="0.25">
      <c r="A7" s="5">
        <f>1780+1335+7600+890+14000+10000</f>
        <v>35605</v>
      </c>
      <c r="B7" s="26" t="s">
        <v>26</v>
      </c>
      <c r="C7" s="26"/>
      <c r="D7" s="26"/>
    </row>
    <row r="8" spans="1:4" x14ac:dyDescent="0.25">
      <c r="A8" s="5">
        <v>14000</v>
      </c>
      <c r="B8" s="48" t="s">
        <v>18</v>
      </c>
      <c r="C8" s="48"/>
      <c r="D8" s="48"/>
    </row>
    <row r="9" spans="1:4" x14ac:dyDescent="0.25">
      <c r="A9" s="5">
        <v>6000</v>
      </c>
      <c r="B9" s="48" t="s">
        <v>13</v>
      </c>
      <c r="C9" s="48"/>
      <c r="D9" s="48"/>
    </row>
    <row r="10" spans="1:4" x14ac:dyDescent="0.25">
      <c r="A10" s="5">
        <f>1400+1000</f>
        <v>2400</v>
      </c>
      <c r="B10" s="25" t="s">
        <v>42</v>
      </c>
      <c r="C10" s="25"/>
      <c r="D10" s="25"/>
    </row>
    <row r="11" spans="1:4" x14ac:dyDescent="0.25">
      <c r="A11" s="5">
        <f>295</f>
        <v>295</v>
      </c>
      <c r="B11" s="48" t="s">
        <v>12</v>
      </c>
      <c r="C11" s="48"/>
      <c r="D11" s="48"/>
    </row>
    <row r="12" spans="1:4" x14ac:dyDescent="0.25">
      <c r="A12" s="10">
        <f>SUM(A3:A11)</f>
        <v>324024.2</v>
      </c>
      <c r="B12" s="23" t="s">
        <v>6</v>
      </c>
      <c r="C12" s="23"/>
      <c r="D12" s="23"/>
    </row>
    <row r="21" spans="3:3" x14ac:dyDescent="0.25">
      <c r="C21" s="3"/>
    </row>
  </sheetData>
  <mergeCells count="11">
    <mergeCell ref="B12:D12"/>
    <mergeCell ref="B3:D3"/>
    <mergeCell ref="A2:D2"/>
    <mergeCell ref="B8:D8"/>
    <mergeCell ref="B11:D11"/>
    <mergeCell ref="B9:D9"/>
    <mergeCell ref="B5:D5"/>
    <mergeCell ref="B4:D4"/>
    <mergeCell ref="B6:D6"/>
    <mergeCell ref="B7:D7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2018-12-03T15:23:34Z</dcterms:modified>
</cp:coreProperties>
</file>