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8\отчеты для сайта\12 декабрь\"/>
    </mc:Choice>
  </mc:AlternateContent>
  <bookViews>
    <workbookView xWindow="0" yWindow="0" windowWidth="28800" windowHeight="12330"/>
  </bookViews>
  <sheets>
    <sheet name="Тяжелобольные дети" sheetId="1" r:id="rId1"/>
    <sheet name="Дети-сироты" sheetId="2" r:id="rId2"/>
    <sheet name="Организация чудес" sheetId="4" r:id="rId3"/>
  </sheets>
  <calcPr calcId="152511"/>
</workbook>
</file>

<file path=xl/calcChain.xml><?xml version="1.0" encoding="utf-8"?>
<calcChain xmlns="http://schemas.openxmlformats.org/spreadsheetml/2006/main">
  <c r="C3" i="1" l="1"/>
  <c r="A16" i="4"/>
  <c r="A47" i="2"/>
  <c r="A30" i="2"/>
  <c r="A36" i="1"/>
  <c r="A33" i="2" l="1"/>
  <c r="A18" i="2"/>
  <c r="A14" i="4"/>
  <c r="A6" i="1"/>
  <c r="A13" i="1"/>
  <c r="A16" i="1"/>
  <c r="A8" i="4"/>
  <c r="A12" i="2"/>
  <c r="A11" i="4"/>
  <c r="A3" i="2"/>
  <c r="A4" i="2"/>
  <c r="A19" i="1"/>
  <c r="A26" i="1"/>
  <c r="A3" i="4"/>
  <c r="A20" i="2"/>
  <c r="A37" i="2"/>
  <c r="A19" i="2"/>
  <c r="A28" i="2"/>
  <c r="A23" i="2" l="1"/>
  <c r="A34" i="2"/>
  <c r="A30" i="1"/>
  <c r="A17" i="1"/>
  <c r="A36" i="2"/>
  <c r="A33" i="1"/>
  <c r="A5" i="2"/>
  <c r="A13" i="4"/>
  <c r="A40" i="2" l="1"/>
  <c r="A9" i="2"/>
  <c r="A22" i="1"/>
  <c r="A9" i="1"/>
  <c r="A4" i="4" l="1"/>
  <c r="A45" i="2"/>
  <c r="A15" i="2" l="1"/>
  <c r="A38" i="1" l="1"/>
  <c r="A12" i="4" l="1"/>
</calcChain>
</file>

<file path=xl/sharedStrings.xml><?xml version="1.0" encoding="utf-8"?>
<sst xmlns="http://schemas.openxmlformats.org/spreadsheetml/2006/main" count="87" uniqueCount="67">
  <si>
    <t>проект "Служба скорых чудес"</t>
  </si>
  <si>
    <t>поддержка Центров помощи детям и их воспитанников</t>
  </si>
  <si>
    <t>проект "Больничные мамы"</t>
  </si>
  <si>
    <t>Итого по направлению</t>
  </si>
  <si>
    <t>Итого по проекту</t>
  </si>
  <si>
    <t>общие расходы</t>
  </si>
  <si>
    <t>итого расходов</t>
  </si>
  <si>
    <t>проект "Рядом с мамой"</t>
  </si>
  <si>
    <t>проект "Донорство ума"</t>
  </si>
  <si>
    <t>проект "В домике"</t>
  </si>
  <si>
    <t>оплата услуг сиделок, сопровождающих детей в стационарах</t>
  </si>
  <si>
    <t>услуги операторов связи: работа горячей линии, доступ в интернет в офисе</t>
  </si>
  <si>
    <t>налоги</t>
  </si>
  <si>
    <t>расходы на содержание проекта (з/п координатора, пропаганда и финансирование чудес)</t>
  </si>
  <si>
    <t>бухгалтерское обслуживание (з/п 2 бухгалтеров)</t>
  </si>
  <si>
    <t>управление фондом (з/п 3 сотрудников отдела организации чудес)</t>
  </si>
  <si>
    <t>коммунальные платежи за офис</t>
  </si>
  <si>
    <t>проект "Больше жизни", выездная паллиативная служба (ВПС)</t>
  </si>
  <si>
    <t>доставка биообразцов пациентов Детского онкогематологического центра им Ф.П. Гааза для проведения лабораторной диагностики в НМИЦ ДГОИ им. Д. Рогачева, г. Москва</t>
  </si>
  <si>
    <t>средства гигиены, детское питание и медикаменты для подопечных проекта</t>
  </si>
  <si>
    <t>транспортные расходы (ТО, ГСМ, такси)</t>
  </si>
  <si>
    <t>доставка медицинской техники подопечным проекта</t>
  </si>
  <si>
    <t>доставка биообразцов потенциальных доноров на HLA-типирование в г. Казань</t>
  </si>
  <si>
    <t>продукты для подопечных проекта</t>
  </si>
  <si>
    <t>канцелярия, офисная орг.техника и ее обслуживание</t>
  </si>
  <si>
    <t>Итого по мероприятию</t>
  </si>
  <si>
    <t>полиграфическая продукция о подопечных проекта</t>
  </si>
  <si>
    <t>благотворительная помощь АНО "Сами" на работу ВПС</t>
  </si>
  <si>
    <t>Расходы благотворительного фонда "Дедморозим" // декабрь 2018</t>
  </si>
  <si>
    <t>проект "Стань Дедом Морозом!"</t>
  </si>
  <si>
    <t>исполнение новогодних желаний детей, оставшихся без попечения родителей</t>
  </si>
  <si>
    <t>исполнение новогодних желаний неизлечимо больных детей</t>
  </si>
  <si>
    <t>Итого потрачено на помощь детям, оставшимся без попечения родителей в декабре 2018 г.</t>
  </si>
  <si>
    <t>Итого потрачено на помощь тяжелобольным детям в декабре 2018 г.</t>
  </si>
  <si>
    <t>Потрачено в декабре на помощь подопечным фонда "Дедморозим"</t>
  </si>
  <si>
    <t>транспортные расходы</t>
  </si>
  <si>
    <t>средства гигиены для воспитанников Осинского детского дома-интерната</t>
  </si>
  <si>
    <t>расходные медицинские материалы для оборудования из проката высокотехнологичного медицинского оборудования</t>
  </si>
  <si>
    <t>изготовление толстовок "Верю в Деда Мороза"</t>
  </si>
  <si>
    <t>организация новогоднего мероприятия в Театре оперы и балета</t>
  </si>
  <si>
    <t>организация семинара по созданию семейного окружения и работе по технологии "Забота с уважением" для сотрудников детских домов-интернатов в п. Рудничный и г. Оса</t>
  </si>
  <si>
    <t>ж/д билеты г. Пермь - г. Пенза - г. Пермь для участников стажировки "Лидеры изменений. Равный равному" в Квартале Луи и сопровождающего</t>
  </si>
  <si>
    <t>бланки для анкетирования семей, находящихся на сопровождении службы</t>
  </si>
  <si>
    <t>мешок Амбу для подопечного ВПС Егора Ильина</t>
  </si>
  <si>
    <t>организация дней именинника в ЦПД г. Соликамска и г. Березники</t>
  </si>
  <si>
    <t>приспособления для купания 3 подопечным выездной паллиативной службы</t>
  </si>
  <si>
    <t>организация сбора желаний в Театре кукол</t>
  </si>
  <si>
    <t>генетический анализ для подопечной Дианы Овчинниковой</t>
  </si>
  <si>
    <t>обслуживание горячей линии проекта</t>
  </si>
  <si>
    <t>аппарат для пульсоксиметрии MIR мод. Spirodoc</t>
  </si>
  <si>
    <t>полиграфические материалы</t>
  </si>
  <si>
    <t>аспирационные катетеры для подопечной Сони Вяткиной</t>
  </si>
  <si>
    <t>оплата анализов для пациентов Детского онкогематологического центра им. Ф.П.Гааза</t>
  </si>
  <si>
    <t>организация йога-марафона Дышать 9.12.2018 г.</t>
  </si>
  <si>
    <t>изготовление сувенирных браслетов</t>
  </si>
  <si>
    <t>расходные медицинские материалы для респираторной поддержки подопечным Веронике Кудаченковой, Саше Аскарову, Даше Вахрушевой</t>
  </si>
  <si>
    <t xml:space="preserve">монтаж и демонтаж сцены </t>
  </si>
  <si>
    <t>изготовление брошюр об аспектах реабилитации для сотрудников детских домов-интернатов</t>
  </si>
  <si>
    <t>проект "Вернуть будущее"</t>
  </si>
  <si>
    <t>подарочная упаковка</t>
  </si>
  <si>
    <t>услуги сурдопереводчика</t>
  </si>
  <si>
    <t>медицинские перпараты для воспитанников СРЦН "Радуга", г. Пермь</t>
  </si>
  <si>
    <t>авиабилеты для подопечной Оли Тупицыной, ее мамы и сопровождающего врача в г. Гамбург (Германия) для прохождения обследования</t>
  </si>
  <si>
    <t>проживание подопечной Оли Тупицыной, ее мамы и сопровождающего врача в г. Гамбург (Германия) на время прохождения обследования</t>
  </si>
  <si>
    <t>мешок Амбу для подопечного ВПС Данила Радостева</t>
  </si>
  <si>
    <t>медицинская страховка подопечной Оли Тупицыной на время прохождения обследования в г. Гамбург (Германия)</t>
  </si>
  <si>
    <t>организация питания для воспитанников ДДИ в п. Рудничный в день участия в Новогодней елке в Театре оперы и балета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</si>
</sst>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right"/>
    </xf>
    <xf numFmtId="2" fontId="0" fillId="0" borderId="0" xfId="0" applyNumberFormat="1" applyFill="1" applyBorder="1"/>
    <xf numFmtId="2" fontId="0" fillId="4" borderId="1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5" borderId="1" xfId="0" applyNumberFormat="1" applyFont="1" applyFill="1" applyBorder="1"/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7" borderId="1" xfId="0" applyNumberForma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2" fontId="1" fillId="7" borderId="1" xfId="0" applyNumberFormat="1" applyFont="1" applyFill="1" applyBorder="1" applyAlignment="1">
      <alignment vertical="center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6" borderId="2" xfId="0" applyFill="1" applyBorder="1" applyAlignment="1">
      <alignment horizontal="left" wrapText="1"/>
    </xf>
    <xf numFmtId="0" fontId="0" fillId="6" borderId="4" xfId="0" applyFill="1" applyBorder="1" applyAlignment="1">
      <alignment horizontal="left" wrapText="1"/>
    </xf>
    <xf numFmtId="0" fontId="0" fillId="6" borderId="3" xfId="0" applyFill="1" applyBorder="1" applyAlignment="1">
      <alignment horizontal="left" wrapText="1"/>
    </xf>
    <xf numFmtId="0" fontId="0" fillId="6" borderId="2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D1"/>
    </sheetView>
  </sheetViews>
  <sheetFormatPr defaultRowHeight="15" x14ac:dyDescent="0.25"/>
  <cols>
    <col min="1" max="1" width="13.7109375" customWidth="1"/>
    <col min="2" max="2" width="23.7109375" customWidth="1"/>
    <col min="3" max="3" width="14" customWidth="1"/>
    <col min="4" max="4" width="50" customWidth="1"/>
    <col min="6" max="6" width="18.85546875" customWidth="1"/>
    <col min="8" max="8" width="18.85546875" customWidth="1"/>
  </cols>
  <sheetData>
    <row r="1" spans="1:9" ht="15.75" x14ac:dyDescent="0.25">
      <c r="A1" s="23" t="s">
        <v>28</v>
      </c>
      <c r="B1" s="23"/>
      <c r="C1" s="23"/>
      <c r="D1" s="23"/>
    </row>
    <row r="2" spans="1:9" x14ac:dyDescent="0.25">
      <c r="A2" s="1"/>
      <c r="B2" s="1"/>
      <c r="C2" s="1"/>
      <c r="D2" s="1"/>
    </row>
    <row r="3" spans="1:9" ht="29.25" customHeight="1" x14ac:dyDescent="0.25">
      <c r="A3" s="24" t="s">
        <v>34</v>
      </c>
      <c r="B3" s="24"/>
      <c r="C3" s="2">
        <f>A38+'Дети-сироты'!A47+'Организация чудес'!A16+'Организация чудес'!A4</f>
        <v>1999288.72</v>
      </c>
      <c r="D3" s="1"/>
    </row>
    <row r="4" spans="1:9" x14ac:dyDescent="0.25">
      <c r="C4" s="1"/>
      <c r="D4" s="1"/>
    </row>
    <row r="5" spans="1:9" x14ac:dyDescent="0.25">
      <c r="A5" s="25" t="s">
        <v>8</v>
      </c>
      <c r="B5" s="25"/>
      <c r="C5" s="25"/>
      <c r="D5" s="25"/>
    </row>
    <row r="6" spans="1:9" x14ac:dyDescent="0.25">
      <c r="A6" s="4">
        <f>3984.8+4896.88</f>
        <v>8881.68</v>
      </c>
      <c r="B6" s="27" t="s">
        <v>22</v>
      </c>
      <c r="C6" s="28"/>
      <c r="D6" s="29"/>
    </row>
    <row r="7" spans="1:9" ht="16.5" customHeight="1" x14ac:dyDescent="0.25">
      <c r="A7" s="10">
        <v>35533.800000000003</v>
      </c>
      <c r="B7" s="19" t="s">
        <v>13</v>
      </c>
      <c r="C7" s="19"/>
      <c r="D7" s="19"/>
    </row>
    <row r="8" spans="1:9" x14ac:dyDescent="0.25">
      <c r="A8" s="10">
        <v>12298</v>
      </c>
      <c r="B8" s="18" t="s">
        <v>12</v>
      </c>
      <c r="C8" s="18"/>
      <c r="D8" s="18"/>
    </row>
    <row r="9" spans="1:9" x14ac:dyDescent="0.25">
      <c r="A9" s="9">
        <f>SUM(A6:A8)</f>
        <v>56713.48</v>
      </c>
      <c r="B9" s="26" t="s">
        <v>4</v>
      </c>
      <c r="C9" s="26"/>
      <c r="D9" s="26"/>
    </row>
    <row r="10" spans="1:9" x14ac:dyDescent="0.25">
      <c r="C10" s="1"/>
      <c r="D10" s="1"/>
    </row>
    <row r="11" spans="1:9" x14ac:dyDescent="0.25">
      <c r="A11" s="25" t="s">
        <v>0</v>
      </c>
      <c r="B11" s="25"/>
      <c r="C11" s="25"/>
      <c r="D11" s="25"/>
      <c r="F11" s="11"/>
      <c r="G11" s="11"/>
      <c r="H11" s="11"/>
      <c r="I11" s="11"/>
    </row>
    <row r="12" spans="1:9" ht="15" customHeight="1" x14ac:dyDescent="0.25">
      <c r="A12" s="4">
        <v>67431</v>
      </c>
      <c r="B12" s="20" t="s">
        <v>62</v>
      </c>
      <c r="C12" s="21"/>
      <c r="D12" s="22"/>
      <c r="F12" s="11"/>
      <c r="G12" s="11"/>
      <c r="H12" s="11"/>
      <c r="I12" s="11"/>
    </row>
    <row r="13" spans="1:9" x14ac:dyDescent="0.25">
      <c r="A13" s="4">
        <f>42399+10328.27</f>
        <v>52727.270000000004</v>
      </c>
      <c r="B13" s="20" t="s">
        <v>63</v>
      </c>
      <c r="C13" s="21"/>
      <c r="D13" s="22"/>
      <c r="F13" s="11"/>
      <c r="G13" s="11"/>
      <c r="H13" s="11"/>
      <c r="I13" s="11"/>
    </row>
    <row r="14" spans="1:9" x14ac:dyDescent="0.25">
      <c r="A14" s="4">
        <v>37000</v>
      </c>
      <c r="B14" s="20" t="s">
        <v>47</v>
      </c>
      <c r="C14" s="21"/>
      <c r="D14" s="22"/>
      <c r="F14" s="11"/>
      <c r="G14" s="11"/>
    </row>
    <row r="15" spans="1:9" x14ac:dyDescent="0.25">
      <c r="A15" s="4">
        <v>10232</v>
      </c>
      <c r="B15" s="20" t="s">
        <v>52</v>
      </c>
      <c r="C15" s="21"/>
      <c r="D15" s="22"/>
      <c r="F15" s="11"/>
      <c r="G15" s="11"/>
    </row>
    <row r="16" spans="1:9" x14ac:dyDescent="0.25">
      <c r="A16" s="4">
        <f>4800.32+2318+2097</f>
        <v>9215.32</v>
      </c>
      <c r="B16" s="20" t="s">
        <v>18</v>
      </c>
      <c r="C16" s="21"/>
      <c r="D16" s="22"/>
      <c r="F16" s="11"/>
      <c r="G16" s="11"/>
    </row>
    <row r="17" spans="1:10" x14ac:dyDescent="0.25">
      <c r="A17" s="4">
        <f>9074</f>
        <v>9074</v>
      </c>
      <c r="B17" s="20" t="s">
        <v>21</v>
      </c>
      <c r="C17" s="21"/>
      <c r="D17" s="22"/>
      <c r="F17" s="11"/>
      <c r="G17" s="11"/>
    </row>
    <row r="18" spans="1:10" ht="32.25" customHeight="1" x14ac:dyDescent="0.25">
      <c r="A18" s="4">
        <v>1680</v>
      </c>
      <c r="B18" s="20" t="s">
        <v>65</v>
      </c>
      <c r="C18" s="21"/>
      <c r="D18" s="22"/>
      <c r="F18" s="11"/>
      <c r="G18" s="11"/>
      <c r="H18" s="50"/>
      <c r="I18" s="50"/>
      <c r="J18" s="50"/>
    </row>
    <row r="19" spans="1:10" ht="17.25" customHeight="1" x14ac:dyDescent="0.25">
      <c r="A19" s="4">
        <f>1030</f>
        <v>1030</v>
      </c>
      <c r="B19" s="20" t="s">
        <v>26</v>
      </c>
      <c r="C19" s="21"/>
      <c r="D19" s="22"/>
      <c r="F19" s="11"/>
      <c r="G19" s="11"/>
    </row>
    <row r="20" spans="1:10" ht="19.5" customHeight="1" x14ac:dyDescent="0.25">
      <c r="A20" s="10">
        <v>35533.800000000003</v>
      </c>
      <c r="B20" s="19" t="s">
        <v>13</v>
      </c>
      <c r="C20" s="19"/>
      <c r="D20" s="19"/>
      <c r="F20" s="12"/>
      <c r="G20" s="12"/>
    </row>
    <row r="21" spans="1:10" ht="15.75" customHeight="1" x14ac:dyDescent="0.25">
      <c r="A21" s="10">
        <v>12298</v>
      </c>
      <c r="B21" s="18" t="s">
        <v>12</v>
      </c>
      <c r="C21" s="18"/>
      <c r="D21" s="18"/>
      <c r="F21" s="13"/>
      <c r="G21" s="13"/>
      <c r="H21" s="13"/>
      <c r="I21" s="11"/>
    </row>
    <row r="22" spans="1:10" x14ac:dyDescent="0.25">
      <c r="A22" s="9">
        <f>SUM(A12:A21)</f>
        <v>236221.39</v>
      </c>
      <c r="B22" s="26" t="s">
        <v>4</v>
      </c>
      <c r="C22" s="26"/>
      <c r="D22" s="26"/>
      <c r="F22" s="13"/>
      <c r="G22" s="13"/>
      <c r="H22" s="13"/>
      <c r="I22" s="11"/>
    </row>
    <row r="24" spans="1:10" x14ac:dyDescent="0.25">
      <c r="A24" s="25" t="s">
        <v>17</v>
      </c>
      <c r="B24" s="25"/>
      <c r="C24" s="25"/>
      <c r="D24" s="25"/>
    </row>
    <row r="25" spans="1:10" x14ac:dyDescent="0.25">
      <c r="A25" s="4">
        <v>150000</v>
      </c>
      <c r="B25" s="20" t="s">
        <v>27</v>
      </c>
      <c r="C25" s="21"/>
      <c r="D25" s="22"/>
    </row>
    <row r="26" spans="1:10" x14ac:dyDescent="0.25">
      <c r="A26" s="4">
        <f>74275.78+2170</f>
        <v>76445.78</v>
      </c>
      <c r="B26" s="20" t="s">
        <v>55</v>
      </c>
      <c r="C26" s="21"/>
      <c r="D26" s="22"/>
    </row>
    <row r="27" spans="1:10" x14ac:dyDescent="0.25">
      <c r="A27" s="4">
        <v>56114</v>
      </c>
      <c r="B27" s="20" t="s">
        <v>49</v>
      </c>
      <c r="C27" s="21"/>
      <c r="D27" s="22"/>
    </row>
    <row r="28" spans="1:10" x14ac:dyDescent="0.25">
      <c r="A28" s="4">
        <v>39000</v>
      </c>
      <c r="B28" s="20" t="s">
        <v>45</v>
      </c>
      <c r="C28" s="21"/>
      <c r="D28" s="22"/>
    </row>
    <row r="29" spans="1:10" x14ac:dyDescent="0.25">
      <c r="A29" s="4">
        <v>2900</v>
      </c>
      <c r="B29" s="20" t="s">
        <v>64</v>
      </c>
      <c r="C29" s="21"/>
      <c r="D29" s="22"/>
    </row>
    <row r="30" spans="1:10" x14ac:dyDescent="0.25">
      <c r="A30" s="4">
        <f>1830</f>
        <v>1830</v>
      </c>
      <c r="B30" s="20" t="s">
        <v>42</v>
      </c>
      <c r="C30" s="21"/>
      <c r="D30" s="22"/>
    </row>
    <row r="31" spans="1:10" x14ac:dyDescent="0.25">
      <c r="A31" s="4">
        <v>1648</v>
      </c>
      <c r="B31" s="20" t="s">
        <v>43</v>
      </c>
      <c r="C31" s="21"/>
      <c r="D31" s="22"/>
    </row>
    <row r="32" spans="1:10" x14ac:dyDescent="0.25">
      <c r="A32" s="4">
        <v>450</v>
      </c>
      <c r="B32" s="20" t="s">
        <v>51</v>
      </c>
      <c r="C32" s="21"/>
      <c r="D32" s="22"/>
    </row>
    <row r="33" spans="1:4" ht="15" customHeight="1" x14ac:dyDescent="0.25">
      <c r="A33" s="4">
        <f>324</f>
        <v>324</v>
      </c>
      <c r="B33" s="20" t="s">
        <v>37</v>
      </c>
      <c r="C33" s="21"/>
      <c r="D33" s="22"/>
    </row>
    <row r="34" spans="1:4" ht="18" customHeight="1" x14ac:dyDescent="0.25">
      <c r="A34" s="10">
        <v>15057.8</v>
      </c>
      <c r="B34" s="32" t="s">
        <v>13</v>
      </c>
      <c r="C34" s="33"/>
      <c r="D34" s="34"/>
    </row>
    <row r="35" spans="1:4" ht="18" customHeight="1" x14ac:dyDescent="0.25">
      <c r="A35" s="10">
        <v>4484</v>
      </c>
      <c r="B35" s="35" t="s">
        <v>12</v>
      </c>
      <c r="C35" s="36"/>
      <c r="D35" s="37"/>
    </row>
    <row r="36" spans="1:4" x14ac:dyDescent="0.25">
      <c r="A36" s="9">
        <f>SUM(A25:A35)</f>
        <v>348253.58</v>
      </c>
      <c r="B36" s="47" t="s">
        <v>4</v>
      </c>
      <c r="C36" s="48"/>
      <c r="D36" s="49"/>
    </row>
    <row r="37" spans="1:4" s="14" customFormat="1" x14ac:dyDescent="0.25">
      <c r="A37" s="15"/>
      <c r="B37" s="16"/>
      <c r="C37" s="16"/>
      <c r="D37" s="16"/>
    </row>
    <row r="38" spans="1:4" x14ac:dyDescent="0.25">
      <c r="A38" s="7">
        <f>A36+A22+A9</f>
        <v>641188.44999999995</v>
      </c>
      <c r="B38" s="38" t="s">
        <v>33</v>
      </c>
      <c r="C38" s="39"/>
      <c r="D38" s="40"/>
    </row>
  </sheetData>
  <mergeCells count="33">
    <mergeCell ref="B28:D28"/>
    <mergeCell ref="B32:D32"/>
    <mergeCell ref="B26:D26"/>
    <mergeCell ref="B13:D13"/>
    <mergeCell ref="B29:D29"/>
    <mergeCell ref="B18:D18"/>
    <mergeCell ref="B15:D15"/>
    <mergeCell ref="B38:D38"/>
    <mergeCell ref="B22:D22"/>
    <mergeCell ref="B36:D36"/>
    <mergeCell ref="A24:D24"/>
    <mergeCell ref="B35:D35"/>
    <mergeCell ref="B34:D34"/>
    <mergeCell ref="B31:D31"/>
    <mergeCell ref="B27:D27"/>
    <mergeCell ref="B25:D25"/>
    <mergeCell ref="B33:D33"/>
    <mergeCell ref="B30:D30"/>
    <mergeCell ref="A1:D1"/>
    <mergeCell ref="A3:B3"/>
    <mergeCell ref="A11:D11"/>
    <mergeCell ref="A5:D5"/>
    <mergeCell ref="B7:D7"/>
    <mergeCell ref="B8:D8"/>
    <mergeCell ref="B9:D9"/>
    <mergeCell ref="B6:D6"/>
    <mergeCell ref="B21:D21"/>
    <mergeCell ref="B20:D20"/>
    <mergeCell ref="B17:D17"/>
    <mergeCell ref="B16:D16"/>
    <mergeCell ref="B14:D14"/>
    <mergeCell ref="B12:D12"/>
    <mergeCell ref="B19:D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7"/>
  <sheetViews>
    <sheetView topLeftCell="A31" workbookViewId="0"/>
  </sheetViews>
  <sheetFormatPr defaultRowHeight="15" x14ac:dyDescent="0.25"/>
  <cols>
    <col min="1" max="1" width="14" customWidth="1"/>
    <col min="4" max="4" width="68.5703125" customWidth="1"/>
    <col min="7" max="7" width="9.5703125" bestFit="1" customWidth="1"/>
  </cols>
  <sheetData>
    <row r="2" spans="1:4" x14ac:dyDescent="0.25">
      <c r="A2" s="25" t="s">
        <v>7</v>
      </c>
      <c r="B2" s="25"/>
      <c r="C2" s="25"/>
      <c r="D2" s="25"/>
    </row>
    <row r="3" spans="1:4" x14ac:dyDescent="0.25">
      <c r="A3" s="4">
        <f>2295+2295+1334.8+296.1+3195+251.5+5950+1602.5+1133+1497+3024+827+821.24+598+2783+2829+1137</f>
        <v>31869.140000000003</v>
      </c>
      <c r="B3" s="18" t="s">
        <v>19</v>
      </c>
      <c r="C3" s="18"/>
      <c r="D3" s="18"/>
    </row>
    <row r="4" spans="1:4" x14ac:dyDescent="0.25">
      <c r="A4" s="4">
        <f>3300+1800</f>
        <v>5100</v>
      </c>
      <c r="B4" s="19" t="s">
        <v>60</v>
      </c>
      <c r="C4" s="19"/>
      <c r="D4" s="19"/>
    </row>
    <row r="5" spans="1:4" x14ac:dyDescent="0.25">
      <c r="A5" s="4">
        <f>439.8+348+1378.55</f>
        <v>2166.35</v>
      </c>
      <c r="B5" s="19" t="s">
        <v>23</v>
      </c>
      <c r="C5" s="19"/>
      <c r="D5" s="19"/>
    </row>
    <row r="6" spans="1:4" x14ac:dyDescent="0.25">
      <c r="A6" s="4">
        <v>2000</v>
      </c>
      <c r="B6" s="19" t="s">
        <v>48</v>
      </c>
      <c r="C6" s="19"/>
      <c r="D6" s="19"/>
    </row>
    <row r="7" spans="1:4" ht="15" customHeight="1" x14ac:dyDescent="0.25">
      <c r="A7" s="10">
        <v>26724.47</v>
      </c>
      <c r="B7" s="32" t="s">
        <v>13</v>
      </c>
      <c r="C7" s="33"/>
      <c r="D7" s="34"/>
    </row>
    <row r="8" spans="1:4" x14ac:dyDescent="0.25">
      <c r="A8" s="10">
        <v>8936</v>
      </c>
      <c r="B8" s="18" t="s">
        <v>12</v>
      </c>
      <c r="C8" s="18"/>
      <c r="D8" s="18"/>
    </row>
    <row r="9" spans="1:4" x14ac:dyDescent="0.25">
      <c r="A9" s="8">
        <f>SUM(A3:A8)</f>
        <v>76795.959999999992</v>
      </c>
      <c r="B9" s="30" t="s">
        <v>4</v>
      </c>
      <c r="C9" s="30"/>
      <c r="D9" s="30"/>
    </row>
    <row r="10" spans="1:4" x14ac:dyDescent="0.25">
      <c r="A10" s="3"/>
      <c r="B10" s="6"/>
      <c r="C10" s="6"/>
      <c r="D10" s="5"/>
    </row>
    <row r="11" spans="1:4" x14ac:dyDescent="0.25">
      <c r="A11" s="25" t="s">
        <v>2</v>
      </c>
      <c r="B11" s="25"/>
      <c r="C11" s="25"/>
      <c r="D11" s="25"/>
    </row>
    <row r="12" spans="1:4" x14ac:dyDescent="0.25">
      <c r="A12" s="4">
        <f>86780+4333.5+4333.5+57560+25084+8867.04+21723.6+8312.5+3360+9340+65460+16917+13500+6791</f>
        <v>332362.14</v>
      </c>
      <c r="B12" s="31" t="s">
        <v>10</v>
      </c>
      <c r="C12" s="31"/>
      <c r="D12" s="31"/>
    </row>
    <row r="13" spans="1:4" x14ac:dyDescent="0.25">
      <c r="A13" s="10">
        <v>26724.47</v>
      </c>
      <c r="B13" s="19" t="s">
        <v>13</v>
      </c>
      <c r="C13" s="19"/>
      <c r="D13" s="19"/>
    </row>
    <row r="14" spans="1:4" x14ac:dyDescent="0.25">
      <c r="A14" s="10">
        <v>8936</v>
      </c>
      <c r="B14" s="18" t="s">
        <v>12</v>
      </c>
      <c r="C14" s="18"/>
      <c r="D14" s="18"/>
    </row>
    <row r="15" spans="1:4" x14ac:dyDescent="0.25">
      <c r="A15" s="8">
        <f>SUM(A12:A14)</f>
        <v>368022.61</v>
      </c>
      <c r="B15" s="30" t="s">
        <v>4</v>
      </c>
      <c r="C15" s="30"/>
      <c r="D15" s="30"/>
    </row>
    <row r="17" spans="1:4" x14ac:dyDescent="0.25">
      <c r="A17" s="25" t="s">
        <v>58</v>
      </c>
      <c r="B17" s="25"/>
      <c r="C17" s="25"/>
      <c r="D17" s="25"/>
    </row>
    <row r="18" spans="1:4" x14ac:dyDescent="0.25">
      <c r="A18" s="4">
        <f>111136+1354+24724+23800+696.54+534.78</f>
        <v>162245.32</v>
      </c>
      <c r="B18" s="20" t="s">
        <v>40</v>
      </c>
      <c r="C18" s="21"/>
      <c r="D18" s="22"/>
    </row>
    <row r="19" spans="1:4" ht="32.25" customHeight="1" x14ac:dyDescent="0.25">
      <c r="A19" s="4">
        <f>7970+2844+150+8520.1+2790+150</f>
        <v>22424.1</v>
      </c>
      <c r="B19" s="20" t="s">
        <v>41</v>
      </c>
      <c r="C19" s="21"/>
      <c r="D19" s="22"/>
    </row>
    <row r="20" spans="1:4" ht="30.75" customHeight="1" x14ac:dyDescent="0.25">
      <c r="A20" s="4">
        <f>8127</f>
        <v>8127</v>
      </c>
      <c r="B20" s="20" t="s">
        <v>57</v>
      </c>
      <c r="C20" s="21"/>
      <c r="D20" s="22"/>
    </row>
    <row r="21" spans="1:4" ht="15" customHeight="1" x14ac:dyDescent="0.25">
      <c r="A21" s="10">
        <v>40196.800000000003</v>
      </c>
      <c r="B21" s="32" t="s">
        <v>13</v>
      </c>
      <c r="C21" s="33"/>
      <c r="D21" s="34"/>
    </row>
    <row r="22" spans="1:4" x14ac:dyDescent="0.25">
      <c r="A22" s="10">
        <v>14077.5</v>
      </c>
      <c r="B22" s="18" t="s">
        <v>12</v>
      </c>
      <c r="C22" s="18"/>
      <c r="D22" s="18"/>
    </row>
    <row r="23" spans="1:4" x14ac:dyDescent="0.25">
      <c r="A23" s="8">
        <f>SUM(A18:A22)</f>
        <v>247070.72000000003</v>
      </c>
      <c r="B23" s="30" t="s">
        <v>4</v>
      </c>
      <c r="C23" s="30"/>
      <c r="D23" s="30"/>
    </row>
    <row r="24" spans="1:4" ht="15" customHeight="1" x14ac:dyDescent="0.25"/>
    <row r="25" spans="1:4" ht="15" customHeight="1" x14ac:dyDescent="0.25">
      <c r="A25" s="41" t="s">
        <v>1</v>
      </c>
      <c r="B25" s="42"/>
      <c r="C25" s="42"/>
      <c r="D25" s="43"/>
    </row>
    <row r="26" spans="1:4" ht="15" customHeight="1" x14ac:dyDescent="0.25">
      <c r="A26" s="4">
        <v>11148</v>
      </c>
      <c r="B26" s="20" t="s">
        <v>61</v>
      </c>
      <c r="C26" s="21"/>
      <c r="D26" s="22"/>
    </row>
    <row r="27" spans="1:4" x14ac:dyDescent="0.25">
      <c r="A27" s="4">
        <v>29320</v>
      </c>
      <c r="B27" s="20" t="s">
        <v>36</v>
      </c>
      <c r="C27" s="21"/>
      <c r="D27" s="22"/>
    </row>
    <row r="28" spans="1:4" ht="15" customHeight="1" x14ac:dyDescent="0.25">
      <c r="A28" s="4">
        <f>7175.2</f>
        <v>7175.2</v>
      </c>
      <c r="B28" s="20" t="s">
        <v>44</v>
      </c>
      <c r="C28" s="21"/>
      <c r="D28" s="22"/>
    </row>
    <row r="29" spans="1:4" ht="31.5" customHeight="1" x14ac:dyDescent="0.25">
      <c r="A29" s="4">
        <v>3289</v>
      </c>
      <c r="B29" s="20" t="s">
        <v>66</v>
      </c>
      <c r="C29" s="21"/>
      <c r="D29" s="22"/>
    </row>
    <row r="30" spans="1:4" x14ac:dyDescent="0.25">
      <c r="A30" s="17">
        <f>SUM(A26:A29)</f>
        <v>50932.2</v>
      </c>
      <c r="B30" s="30" t="s">
        <v>3</v>
      </c>
      <c r="C30" s="30"/>
      <c r="D30" s="30"/>
    </row>
    <row r="32" spans="1:4" x14ac:dyDescent="0.25">
      <c r="A32" s="41" t="s">
        <v>29</v>
      </c>
      <c r="B32" s="42"/>
      <c r="C32" s="42"/>
      <c r="D32" s="43"/>
    </row>
    <row r="33" spans="1:4" x14ac:dyDescent="0.25">
      <c r="A33" s="4">
        <f>43790+5943+46100+3700</f>
        <v>99533</v>
      </c>
      <c r="B33" s="20" t="s">
        <v>31</v>
      </c>
      <c r="C33" s="21"/>
      <c r="D33" s="22"/>
    </row>
    <row r="34" spans="1:4" x14ac:dyDescent="0.25">
      <c r="A34" s="4">
        <f>4830+15000+10000+1619+1299+828+2430+3710.7+3500+2859+748</f>
        <v>46823.7</v>
      </c>
      <c r="B34" s="20" t="s">
        <v>30</v>
      </c>
      <c r="C34" s="21"/>
      <c r="D34" s="22"/>
    </row>
    <row r="35" spans="1:4" x14ac:dyDescent="0.25">
      <c r="A35" s="4">
        <v>26600</v>
      </c>
      <c r="B35" s="20" t="s">
        <v>35</v>
      </c>
      <c r="C35" s="21"/>
      <c r="D35" s="22"/>
    </row>
    <row r="36" spans="1:4" ht="15" customHeight="1" x14ac:dyDescent="0.25">
      <c r="A36" s="4">
        <f>14913.95</f>
        <v>14913.95</v>
      </c>
      <c r="B36" s="20" t="s">
        <v>39</v>
      </c>
      <c r="C36" s="21"/>
      <c r="D36" s="22"/>
    </row>
    <row r="37" spans="1:4" ht="15" customHeight="1" x14ac:dyDescent="0.25">
      <c r="A37" s="4">
        <f>4000+5440</f>
        <v>9440</v>
      </c>
      <c r="B37" s="20" t="s">
        <v>50</v>
      </c>
      <c r="C37" s="21"/>
      <c r="D37" s="22"/>
    </row>
    <row r="38" spans="1:4" ht="15" customHeight="1" x14ac:dyDescent="0.25">
      <c r="A38" s="4">
        <v>3172</v>
      </c>
      <c r="B38" s="20" t="s">
        <v>46</v>
      </c>
      <c r="C38" s="21"/>
      <c r="D38" s="22"/>
    </row>
    <row r="39" spans="1:4" ht="15" customHeight="1" x14ac:dyDescent="0.25">
      <c r="A39" s="4">
        <v>2958</v>
      </c>
      <c r="B39" s="20" t="s">
        <v>59</v>
      </c>
      <c r="C39" s="21"/>
      <c r="D39" s="22"/>
    </row>
    <row r="40" spans="1:4" ht="15" customHeight="1" x14ac:dyDescent="0.25">
      <c r="A40" s="17">
        <f>SUM(A33:A39)</f>
        <v>203440.65000000002</v>
      </c>
      <c r="B40" s="30" t="s">
        <v>3</v>
      </c>
      <c r="C40" s="30"/>
      <c r="D40" s="30"/>
    </row>
    <row r="41" spans="1:4" ht="15" customHeight="1" x14ac:dyDescent="0.25"/>
    <row r="42" spans="1:4" x14ac:dyDescent="0.25">
      <c r="A42" s="41" t="s">
        <v>9</v>
      </c>
      <c r="B42" s="42"/>
      <c r="C42" s="42"/>
      <c r="D42" s="43"/>
    </row>
    <row r="43" spans="1:4" ht="15" customHeight="1" x14ac:dyDescent="0.25">
      <c r="A43" s="10">
        <v>26724.47</v>
      </c>
      <c r="B43" s="32" t="s">
        <v>13</v>
      </c>
      <c r="C43" s="33"/>
      <c r="D43" s="34"/>
    </row>
    <row r="44" spans="1:4" x14ac:dyDescent="0.25">
      <c r="A44" s="10">
        <v>8936</v>
      </c>
      <c r="B44" s="35" t="s">
        <v>12</v>
      </c>
      <c r="C44" s="36"/>
      <c r="D44" s="37"/>
    </row>
    <row r="45" spans="1:4" ht="15" customHeight="1" x14ac:dyDescent="0.25">
      <c r="A45" s="8">
        <f>SUM(A43:A44)</f>
        <v>35660.47</v>
      </c>
      <c r="B45" s="44" t="s">
        <v>4</v>
      </c>
      <c r="C45" s="45"/>
      <c r="D45" s="46"/>
    </row>
    <row r="46" spans="1:4" ht="15" customHeight="1" x14ac:dyDescent="0.25"/>
    <row r="47" spans="1:4" x14ac:dyDescent="0.25">
      <c r="A47" s="7">
        <f>A9+A15+A30+A45+A23+A40</f>
        <v>981922.61</v>
      </c>
      <c r="B47" s="38" t="s">
        <v>32</v>
      </c>
      <c r="C47" s="39"/>
      <c r="D47" s="40"/>
    </row>
  </sheetData>
  <mergeCells count="40">
    <mergeCell ref="B18:D18"/>
    <mergeCell ref="B19:D19"/>
    <mergeCell ref="B38:D38"/>
    <mergeCell ref="B6:D6"/>
    <mergeCell ref="B37:D37"/>
    <mergeCell ref="B20:D20"/>
    <mergeCell ref="B39:D39"/>
    <mergeCell ref="B26:D26"/>
    <mergeCell ref="B29:D29"/>
    <mergeCell ref="B33:D33"/>
    <mergeCell ref="B40:D40"/>
    <mergeCell ref="B35:D35"/>
    <mergeCell ref="B36:D36"/>
    <mergeCell ref="A17:D17"/>
    <mergeCell ref="B21:D21"/>
    <mergeCell ref="B22:D22"/>
    <mergeCell ref="B44:D44"/>
    <mergeCell ref="B47:D47"/>
    <mergeCell ref="A25:D25"/>
    <mergeCell ref="B30:D30"/>
    <mergeCell ref="A42:D42"/>
    <mergeCell ref="B43:D43"/>
    <mergeCell ref="B28:D28"/>
    <mergeCell ref="B45:D45"/>
    <mergeCell ref="B27:D27"/>
    <mergeCell ref="B23:D23"/>
    <mergeCell ref="A32:D32"/>
    <mergeCell ref="B34:D34"/>
    <mergeCell ref="A2:D2"/>
    <mergeCell ref="A11:D11"/>
    <mergeCell ref="B15:D15"/>
    <mergeCell ref="B4:D4"/>
    <mergeCell ref="B12:D12"/>
    <mergeCell ref="B7:D7"/>
    <mergeCell ref="B8:D8"/>
    <mergeCell ref="B13:D13"/>
    <mergeCell ref="B14:D14"/>
    <mergeCell ref="B9:D9"/>
    <mergeCell ref="B3:D3"/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D29" sqref="D29"/>
    </sheetView>
  </sheetViews>
  <sheetFormatPr defaultRowHeight="15" x14ac:dyDescent="0.25"/>
  <cols>
    <col min="1" max="1" width="20.28515625" customWidth="1"/>
    <col min="3" max="3" width="10.5703125" bestFit="1" customWidth="1"/>
    <col min="4" max="4" width="51.7109375" customWidth="1"/>
  </cols>
  <sheetData>
    <row r="1" spans="1:12" x14ac:dyDescent="0.25">
      <c r="A1" s="41" t="s">
        <v>53</v>
      </c>
      <c r="B1" s="42"/>
      <c r="C1" s="42"/>
      <c r="D1" s="43"/>
    </row>
    <row r="2" spans="1:12" x14ac:dyDescent="0.25">
      <c r="A2" s="4">
        <v>13000</v>
      </c>
      <c r="B2" s="20" t="s">
        <v>56</v>
      </c>
      <c r="C2" s="21"/>
      <c r="D2" s="22"/>
    </row>
    <row r="3" spans="1:12" x14ac:dyDescent="0.25">
      <c r="A3" s="4">
        <f>3000+1000</f>
        <v>4000</v>
      </c>
      <c r="B3" s="20" t="s">
        <v>54</v>
      </c>
      <c r="C3" s="21"/>
      <c r="D3" s="22"/>
    </row>
    <row r="4" spans="1:12" x14ac:dyDescent="0.25">
      <c r="A4" s="8">
        <f>SUM(A1:A3)</f>
        <v>17000</v>
      </c>
      <c r="B4" s="30" t="s">
        <v>25</v>
      </c>
      <c r="C4" s="30"/>
      <c r="D4" s="30"/>
    </row>
    <row r="7" spans="1:12" x14ac:dyDescent="0.25">
      <c r="A7" s="25" t="s">
        <v>5</v>
      </c>
      <c r="B7" s="25"/>
      <c r="C7" s="25"/>
      <c r="D7" s="25"/>
    </row>
    <row r="8" spans="1:12" x14ac:dyDescent="0.25">
      <c r="A8" s="4">
        <f>6700+5400+3890+385+13999+35300+4000+130</f>
        <v>69804</v>
      </c>
      <c r="B8" s="18" t="s">
        <v>24</v>
      </c>
      <c r="C8" s="18"/>
      <c r="D8" s="18"/>
    </row>
    <row r="9" spans="1:12" x14ac:dyDescent="0.25">
      <c r="A9" s="4">
        <v>68462</v>
      </c>
      <c r="B9" s="31" t="s">
        <v>15</v>
      </c>
      <c r="C9" s="31"/>
      <c r="D9" s="31"/>
      <c r="I9" s="50"/>
      <c r="J9" s="50"/>
      <c r="K9" s="50"/>
      <c r="L9" s="50"/>
    </row>
    <row r="10" spans="1:12" x14ac:dyDescent="0.25">
      <c r="A10" s="4">
        <v>65252</v>
      </c>
      <c r="B10" s="31" t="s">
        <v>14</v>
      </c>
      <c r="C10" s="31"/>
      <c r="D10" s="31"/>
      <c r="J10" s="50"/>
      <c r="K10" s="50"/>
      <c r="L10" s="50"/>
    </row>
    <row r="11" spans="1:12" x14ac:dyDescent="0.25">
      <c r="A11" s="4">
        <f>30000+33750</f>
        <v>63750</v>
      </c>
      <c r="B11" s="18" t="s">
        <v>38</v>
      </c>
      <c r="C11" s="18"/>
      <c r="D11" s="18"/>
      <c r="J11" s="50"/>
      <c r="K11" s="50"/>
      <c r="L11" s="50"/>
    </row>
    <row r="12" spans="1:12" x14ac:dyDescent="0.25">
      <c r="A12" s="4">
        <f>26126+18032</f>
        <v>44158</v>
      </c>
      <c r="B12" s="31" t="s">
        <v>12</v>
      </c>
      <c r="C12" s="31"/>
      <c r="D12" s="31"/>
      <c r="J12" s="50"/>
      <c r="K12" s="50"/>
      <c r="L12" s="50"/>
    </row>
    <row r="13" spans="1:12" x14ac:dyDescent="0.25">
      <c r="A13" s="4">
        <f>28874.86</f>
        <v>28874.86</v>
      </c>
      <c r="B13" s="31" t="s">
        <v>16</v>
      </c>
      <c r="C13" s="31"/>
      <c r="D13" s="31"/>
    </row>
    <row r="14" spans="1:12" x14ac:dyDescent="0.25">
      <c r="A14" s="4">
        <f>2858.82+2517.98+2000+2500+3000</f>
        <v>12876.8</v>
      </c>
      <c r="B14" s="19" t="s">
        <v>20</v>
      </c>
      <c r="C14" s="19"/>
      <c r="D14" s="19"/>
    </row>
    <row r="15" spans="1:12" x14ac:dyDescent="0.25">
      <c r="A15" s="4">
        <v>6000</v>
      </c>
      <c r="B15" s="31" t="s">
        <v>11</v>
      </c>
      <c r="C15" s="31"/>
      <c r="D15" s="31"/>
    </row>
    <row r="16" spans="1:12" x14ac:dyDescent="0.25">
      <c r="A16" s="9">
        <f>SUM(A8:A15)</f>
        <v>359177.66</v>
      </c>
      <c r="B16" s="26" t="s">
        <v>6</v>
      </c>
      <c r="C16" s="26"/>
      <c r="D16" s="26"/>
    </row>
  </sheetData>
  <mergeCells count="14">
    <mergeCell ref="B4:D4"/>
    <mergeCell ref="A1:D1"/>
    <mergeCell ref="B3:D3"/>
    <mergeCell ref="B2:D2"/>
    <mergeCell ref="B16:D16"/>
    <mergeCell ref="A7:D7"/>
    <mergeCell ref="B13:D13"/>
    <mergeCell ref="B15:D15"/>
    <mergeCell ref="B9:D9"/>
    <mergeCell ref="B10:D10"/>
    <mergeCell ref="B12:D12"/>
    <mergeCell ref="B14:D14"/>
    <mergeCell ref="B8:D8"/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Тяжелобольные дети</vt:lpstr>
      <vt:lpstr>Дети-сироты</vt:lpstr>
      <vt:lpstr>Организация чудес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Инна</cp:lastModifiedBy>
  <dcterms:created xsi:type="dcterms:W3CDTF">2018-02-28T19:38:51Z</dcterms:created>
  <dcterms:modified xsi:type="dcterms:W3CDTF">2019-01-25T12:02:13Z</dcterms:modified>
</cp:coreProperties>
</file>