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январь\"/>
    </mc:Choice>
  </mc:AlternateContent>
  <bookViews>
    <workbookView xWindow="0" yWindow="0" windowWidth="28800" windowHeight="12330"/>
  </bookViews>
  <sheets>
    <sheet name="Работа проектов и служб" sheetId="1" r:id="rId1"/>
    <sheet name="Организация чудес" sheetId="4" r:id="rId2"/>
  </sheets>
  <calcPr calcId="162913"/>
</workbook>
</file>

<file path=xl/calcChain.xml><?xml version="1.0" encoding="utf-8"?>
<calcChain xmlns="http://schemas.openxmlformats.org/spreadsheetml/2006/main">
  <c r="C3" i="1" l="1"/>
  <c r="A14" i="1"/>
  <c r="A22" i="1"/>
  <c r="A45" i="1"/>
  <c r="A52" i="1"/>
  <c r="A59" i="1"/>
  <c r="A67" i="1"/>
  <c r="A75" i="1"/>
  <c r="A82" i="1"/>
  <c r="A95" i="1"/>
  <c r="A88" i="1"/>
  <c r="A100" i="1"/>
  <c r="A105" i="1"/>
  <c r="A115" i="1"/>
  <c r="A109" i="1"/>
  <c r="A91" i="1"/>
  <c r="A78" i="1"/>
  <c r="A70" i="1"/>
  <c r="A71" i="1"/>
  <c r="A6" i="1"/>
  <c r="A7" i="1"/>
  <c r="A8" i="1"/>
  <c r="A10" i="1"/>
  <c r="A98" i="1"/>
  <c r="A99" i="1"/>
  <c r="A102" i="1"/>
  <c r="A103" i="1"/>
  <c r="A104" i="1"/>
  <c r="A36" i="1" l="1"/>
  <c r="A8" i="4" l="1"/>
  <c r="A7" i="4"/>
  <c r="A4" i="4"/>
  <c r="A5" i="4"/>
  <c r="A9" i="4"/>
  <c r="A35" i="1"/>
  <c r="A63" i="1"/>
  <c r="A48" i="1"/>
  <c r="A18" i="1"/>
  <c r="A40" i="1"/>
  <c r="A25" i="1"/>
  <c r="A38" i="1"/>
  <c r="A41" i="1"/>
  <c r="A17" i="1"/>
  <c r="A6" i="4"/>
  <c r="A28" i="1"/>
  <c r="A33" i="1"/>
  <c r="A37" i="1"/>
  <c r="A30" i="1"/>
  <c r="A62" i="1"/>
  <c r="A3" i="4"/>
  <c r="A13" i="4" s="1"/>
</calcChain>
</file>

<file path=xl/sharedStrings.xml><?xml version="1.0" encoding="utf-8"?>
<sst xmlns="http://schemas.openxmlformats.org/spreadsheetml/2006/main" count="114" uniqueCount="69">
  <si>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</si>
  <si>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</si>
  <si>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</si>
  <si>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</si>
  <si>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</si>
  <si>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</si>
  <si>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</si>
  <si>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</si>
  <si>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</si>
  <si>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</si>
  <si>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оплата услуг сиделок, сопровождающих детей в стационарах</t>
  </si>
  <si>
    <t>услуги операторов связи: работа горячей линии, доступ в интернет в офисе</t>
  </si>
  <si>
    <t>коммунальные платежи за офис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</si>
  <si>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</si>
  <si>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средства гигиены, детское питание и медикаменты для подопечных проекта</t>
  </si>
  <si>
    <t>транспортные расходы (ТО, ГСМ, такси)</t>
  </si>
  <si>
    <t>доставка биообразцов потенциальных доноров на HLA-типирование в г. Казань</t>
  </si>
  <si>
    <t>продукты для подопечных проекта</t>
  </si>
  <si>
    <t>канцелярия, офисная орг.техника и ее обслуживание</t>
  </si>
  <si>
    <t>проект "Стань Дедом Морозом!"</t>
  </si>
  <si>
    <t>исполнение новогодних желаний детей, оставшихся без попечения родителей</t>
  </si>
  <si>
    <t>изготовление толстовок "Верю в Деда Мороза"</t>
  </si>
  <si>
    <t>организация новогоднего мероприятия в Театре оперы и балета</t>
  </si>
  <si>
    <t>организация семинара по созданию семейного окружения и работе по технологии "Забота с уважением" для сотрудников детских домов-интернатов в п. Рудничный и г. Оса</t>
  </si>
  <si>
    <t>оплата анализов для пациентов Детского онкогематологического центра им. Ф.П.Гааза</t>
  </si>
  <si>
    <t>проект "Вернуть будущее"</t>
  </si>
  <si>
    <t>услуги сурдопереводчика</t>
  </si>
  <si>
    <t>Потрачено в январе на помощь подопечным фонда "Дедморозим"</t>
  </si>
  <si>
    <t>Расходы благотворительного фонда "Дедморозим" // январь 2019</t>
  </si>
  <si>
    <t>дыхательные контуры для подопечного Антона Воробьева</t>
  </si>
  <si>
    <t>генетический анализ для подопечного Ильгиза Мубараева</t>
  </si>
  <si>
    <t>расходные медицинские материалы для респираторной поддержки подопечной Диане Бобылевой</t>
  </si>
  <si>
    <t>диабетические сладости, защитный шлем для воспитанников СРЦН "Радуга", г. Пермь</t>
  </si>
  <si>
    <t>медицинские облучатели для подопечных Ирины Метляевой, Лизы Завьяловой, Саши Лушникова</t>
  </si>
  <si>
    <t>авиабилеты для подопечного Саши Аскарова и сопровождающей его мамы на госпитализацию в РДКБ, г. Москва</t>
  </si>
  <si>
    <t>аспиратор для проката медицинского оборудования</t>
  </si>
  <si>
    <t>проживание подопечной Оли Тупицыной и её сопровождающих в г. Гамбург (Германия) на время обследования</t>
  </si>
  <si>
    <t>медицинская транспортировка подопечного Ярослава Якушева из г. Москва в г. Пермь</t>
  </si>
  <si>
    <t>пульсоксиметр, шприцы для кормления подопечной Лизе Завьяловой</t>
  </si>
  <si>
    <t>шприцы для кормления Даше Вахрушевой</t>
  </si>
  <si>
    <t>пульсоксиметр, трахостомические трубки, катетеры для подопечной Ирины Метляевой</t>
  </si>
  <si>
    <t>медицинское и переводческое сопровождение Оли Тупицыной во время обследования в г. Гамбург (Германия)</t>
  </si>
  <si>
    <t>маты и дидактические материалы для воспитанников детского дома-интерната в п. Рудничный</t>
  </si>
  <si>
    <t>автомобиль для ЦПД г. Кудымкар (средства целевого пожертвования)</t>
  </si>
  <si>
    <t>оплата обучения в Кунгурском техникуме-интернате для подопечных Натальи Г., Ивана К., Георгия Г.</t>
  </si>
  <si>
    <t>доставка биообразцов потенциальных доноров из пунктов Медлабэкспресс в штаб фонда "Дедморозим"</t>
  </si>
  <si>
    <t>поездка невролога для проведения консультаций в детском доме-интернате п. Рудничный</t>
  </si>
  <si>
    <t>система электродная для проведения ЭЭГ воспитанникам детского дома-интерната в г. Оса</t>
  </si>
  <si>
    <t>аспиратор-инсуффлятор, жилет вибро-перкусионный, маска для подопечного Егора Ильина</t>
  </si>
  <si>
    <t xml:space="preserve">доставка медицинского оборудования подопечным проекта </t>
  </si>
  <si>
    <t>дез.средства для обработки прокатного медцинского оборудования</t>
  </si>
  <si>
    <t>банковское обслуживание</t>
  </si>
  <si>
    <t>подписка на журнал "Главбух"</t>
  </si>
  <si>
    <t>командировочные расходы сопровождающего участников стажировки "Лидеры изменений. Равный равному" в Квартале Луи (г. Пенза)</t>
  </si>
  <si>
    <t xml:space="preserve">ж/д билеты для подопечного Артёма Воложанинова и его сопровождающей мамы в г. Берлин (Германия) на госпитализацию 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</si>
  <si>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</si>
  <si>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</si>
  <si>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</si>
  <si>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</si>
  <si>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</si>
  <si>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</si>
  <si>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благотворительная помощь АНО "Сами" на работу СКЖ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</si>
  <si>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</si>
  <si>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</si>
  <si>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</si>
  <si>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</si>
  <si>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</si>
  <si>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обучающий тренинг для сотрудников СКЖ "Навыки профессионального медицинского общения на основе Калгари Кембриджской коммуникативной модели"</t>
  </si>
  <si>
    <t>мешки Амбу для подопечных СКЖ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</si>
</sst>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0" xfId="0" applyFill="1"/>
    <xf numFmtId="2" fontId="0" fillId="6" borderId="1" xfId="0" applyNumberFormat="1" applyFont="1" applyFill="1" applyBorder="1" applyAlignment="1">
      <alignment vertical="center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5"/>
  <sheetViews>
    <sheetView tabSelected="1" workbookViewId="0">
      <selection activeCell="I4" sqref="I4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41" ht="15.75" x14ac:dyDescent="0.25">
      <c r="A1" s="30" t="s">
        <v>28</v>
      </c>
      <c r="B1" s="30"/>
      <c r="C1" s="30"/>
      <c r="D1" s="30"/>
    </row>
    <row r="2" spans="1:41" x14ac:dyDescent="0.25">
      <c r="A2" s="1"/>
      <c r="B2" s="1"/>
      <c r="C2" s="1"/>
      <c r="D2" s="1"/>
    </row>
    <row r="3" spans="1:41" ht="29.25" customHeight="1" x14ac:dyDescent="0.25">
      <c r="A3" s="31" t="s">
        <v>27</v>
      </c>
      <c r="B3" s="31"/>
      <c r="C3" s="2">
        <f>A14+A22+A45+A52+A59+A67+A75+A82+A88+A95+A109+A115+'Организация чудес'!A13</f>
        <v>3075730.2364320001</v>
      </c>
      <c r="D3" s="1"/>
    </row>
    <row r="4" spans="1:41" x14ac:dyDescent="0.25">
      <c r="C4" s="1"/>
      <c r="D4" s="1"/>
    </row>
    <row r="5" spans="1:41" x14ac:dyDescent="0.25">
      <c r="A5" s="26" t="s">
        <v>25</v>
      </c>
      <c r="B5" s="26"/>
      <c r="C5" s="26"/>
      <c r="D5" s="26"/>
    </row>
    <row r="6" spans="1:41" x14ac:dyDescent="0.25">
      <c r="A6" s="4">
        <f>45000</f>
        <v>45000</v>
      </c>
      <c r="B6" s="19" t="s">
        <v>44</v>
      </c>
      <c r="C6" s="20"/>
      <c r="D6" s="21"/>
    </row>
    <row r="7" spans="1:41" x14ac:dyDescent="0.25">
      <c r="A7" s="4">
        <f>33400</f>
        <v>33400</v>
      </c>
      <c r="B7" s="19" t="s">
        <v>47</v>
      </c>
      <c r="C7" s="20"/>
      <c r="D7" s="21"/>
    </row>
    <row r="8" spans="1:41" x14ac:dyDescent="0.25">
      <c r="A8" s="4">
        <f>26536+15750+15750</f>
        <v>58036</v>
      </c>
      <c r="B8" s="19" t="s">
        <v>23</v>
      </c>
      <c r="C8" s="20"/>
      <c r="D8" s="2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1" x14ac:dyDescent="0.25">
      <c r="A9" s="4">
        <v>9100</v>
      </c>
      <c r="B9" s="19" t="s">
        <v>53</v>
      </c>
      <c r="C9" s="20"/>
      <c r="D9" s="2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1" x14ac:dyDescent="0.25">
      <c r="A10" s="4">
        <f>7000</f>
        <v>7000</v>
      </c>
      <c r="B10" s="19" t="s">
        <v>46</v>
      </c>
      <c r="C10" s="20"/>
      <c r="D10" s="2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1" x14ac:dyDescent="0.25">
      <c r="A11" s="9">
        <v>15096.333333333334</v>
      </c>
      <c r="B11" s="32" t="s">
        <v>58</v>
      </c>
      <c r="C11" s="32"/>
      <c r="D11" s="3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1" x14ac:dyDescent="0.25">
      <c r="A12" s="9">
        <v>15198.793333333335</v>
      </c>
      <c r="B12" s="32" t="s">
        <v>59</v>
      </c>
      <c r="C12" s="32"/>
      <c r="D12" s="32"/>
      <c r="H12" s="51"/>
      <c r="I12" s="14"/>
      <c r="J12" s="15"/>
      <c r="K12" s="15"/>
      <c r="L12" s="15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1" x14ac:dyDescent="0.25">
      <c r="A13" s="9">
        <v>11560.620336</v>
      </c>
      <c r="B13" s="39" t="s">
        <v>57</v>
      </c>
      <c r="C13" s="39"/>
      <c r="D13" s="39"/>
      <c r="H13" s="51"/>
      <c r="I13" s="14"/>
      <c r="J13" s="15"/>
      <c r="K13" s="15"/>
      <c r="L13" s="15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x14ac:dyDescent="0.25">
      <c r="A14" s="7">
        <f>SUM(A6:A13)</f>
        <v>194391.74700266667</v>
      </c>
      <c r="B14" s="40" t="s">
        <v>4</v>
      </c>
      <c r="C14" s="40"/>
      <c r="D14" s="40"/>
      <c r="H14" s="51"/>
      <c r="I14" s="14"/>
      <c r="J14" s="15"/>
      <c r="K14" s="15"/>
      <c r="L14" s="15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x14ac:dyDescent="0.25">
      <c r="H15" s="51"/>
      <c r="I15" s="14"/>
      <c r="J15" s="15"/>
      <c r="K15" s="15"/>
      <c r="L15" s="15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x14ac:dyDescent="0.25">
      <c r="A16" s="26" t="s">
        <v>8</v>
      </c>
      <c r="B16" s="26"/>
      <c r="C16" s="26"/>
      <c r="D16" s="26"/>
      <c r="H16" s="51"/>
      <c r="I16" s="14"/>
      <c r="J16" s="15"/>
      <c r="K16" s="15"/>
      <c r="L16" s="15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 x14ac:dyDescent="0.25">
      <c r="A17" s="4">
        <f>12500</f>
        <v>12500</v>
      </c>
      <c r="B17" s="36" t="s">
        <v>45</v>
      </c>
      <c r="C17" s="37"/>
      <c r="D17" s="38"/>
      <c r="H17" s="51"/>
      <c r="I17" s="14"/>
      <c r="J17" s="15"/>
      <c r="K17" s="15"/>
      <c r="L17" s="15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x14ac:dyDescent="0.25">
      <c r="A18" s="4">
        <f>3967.74+6467.56</f>
        <v>10435.299999999999</v>
      </c>
      <c r="B18" s="33" t="s">
        <v>16</v>
      </c>
      <c r="C18" s="34"/>
      <c r="D18" s="35"/>
      <c r="H18" s="51"/>
      <c r="I18" s="14"/>
      <c r="J18" s="15"/>
      <c r="K18" s="15"/>
      <c r="L18" s="15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x14ac:dyDescent="0.25">
      <c r="A19" s="9">
        <v>18443</v>
      </c>
      <c r="B19" s="32" t="s">
        <v>58</v>
      </c>
      <c r="C19" s="32"/>
      <c r="D19" s="32"/>
      <c r="H19" s="51"/>
      <c r="I19" s="14"/>
      <c r="J19" s="15"/>
      <c r="K19" s="15"/>
      <c r="L19" s="15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x14ac:dyDescent="0.25">
      <c r="A20" s="9">
        <v>15198.793333333335</v>
      </c>
      <c r="B20" s="32" t="s">
        <v>59</v>
      </c>
      <c r="C20" s="32"/>
      <c r="D20" s="32"/>
      <c r="H20" s="51"/>
      <c r="I20" s="14"/>
      <c r="J20" s="15"/>
      <c r="K20" s="15"/>
      <c r="L20" s="1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x14ac:dyDescent="0.25">
      <c r="A21" s="9">
        <v>12837.708336</v>
      </c>
      <c r="B21" s="39" t="s">
        <v>57</v>
      </c>
      <c r="C21" s="39"/>
      <c r="D21" s="39"/>
      <c r="H21" s="51"/>
      <c r="I21" s="14"/>
      <c r="J21" s="15"/>
      <c r="K21" s="15"/>
      <c r="L21" s="15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x14ac:dyDescent="0.25">
      <c r="A22" s="8">
        <f>SUM(A17:A21)</f>
        <v>69414.801669333334</v>
      </c>
      <c r="B22" s="22" t="s">
        <v>4</v>
      </c>
      <c r="C22" s="22"/>
      <c r="D22" s="22"/>
      <c r="H22" s="51"/>
      <c r="I22" s="14"/>
      <c r="J22" s="15"/>
      <c r="K22" s="15"/>
      <c r="L22" s="15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 x14ac:dyDescent="0.25">
      <c r="H23" s="51"/>
      <c r="I23" s="14"/>
      <c r="J23" s="15"/>
      <c r="K23" s="15"/>
      <c r="L23" s="15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x14ac:dyDescent="0.25">
      <c r="A24" s="26" t="s">
        <v>0</v>
      </c>
      <c r="B24" s="26"/>
      <c r="C24" s="26"/>
      <c r="D24" s="26"/>
      <c r="F24" s="10"/>
      <c r="G24" s="10"/>
      <c r="H24" s="13"/>
      <c r="I24" s="13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x14ac:dyDescent="0.25">
      <c r="A25" s="4">
        <f>427000+16000</f>
        <v>443000</v>
      </c>
      <c r="B25" s="19" t="s">
        <v>48</v>
      </c>
      <c r="C25" s="20"/>
      <c r="D25" s="21"/>
      <c r="F25" s="10"/>
      <c r="G25" s="10"/>
      <c r="H25" s="13"/>
      <c r="I25" s="13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 x14ac:dyDescent="0.25">
      <c r="A26" s="4">
        <v>105094</v>
      </c>
      <c r="B26" s="19" t="s">
        <v>37</v>
      </c>
      <c r="C26" s="20"/>
      <c r="D26" s="21"/>
      <c r="F26" s="10"/>
      <c r="G26" s="1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1" x14ac:dyDescent="0.25">
      <c r="A27" s="4">
        <v>51105</v>
      </c>
      <c r="B27" s="27" t="s">
        <v>54</v>
      </c>
      <c r="C27" s="28"/>
      <c r="D27" s="29"/>
      <c r="F27" s="10"/>
      <c r="G27" s="1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spans="1:41" x14ac:dyDescent="0.25">
      <c r="A28" s="4">
        <f>5666.12+35107.8</f>
        <v>40773.920000000006</v>
      </c>
      <c r="B28" s="19" t="s">
        <v>41</v>
      </c>
      <c r="C28" s="20"/>
      <c r="D28" s="21"/>
      <c r="F28" s="10"/>
      <c r="G28" s="1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ht="15" customHeight="1" x14ac:dyDescent="0.25">
      <c r="A29" s="4">
        <v>40500</v>
      </c>
      <c r="B29" s="19" t="s">
        <v>29</v>
      </c>
      <c r="C29" s="20"/>
      <c r="D29" s="21"/>
      <c r="F29" s="10"/>
      <c r="G29" s="1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</row>
    <row r="30" spans="1:41" ht="15" customHeight="1" x14ac:dyDescent="0.25">
      <c r="A30" s="4">
        <f>15000+18766.4</f>
        <v>33766.400000000001</v>
      </c>
      <c r="B30" s="19" t="s">
        <v>38</v>
      </c>
      <c r="C30" s="20"/>
      <c r="D30" s="21"/>
      <c r="F30" s="10"/>
      <c r="G30" s="1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spans="1:41" ht="15" customHeight="1" x14ac:dyDescent="0.25">
      <c r="A31" s="4">
        <v>32237.69</v>
      </c>
      <c r="B31" s="19" t="s">
        <v>36</v>
      </c>
      <c r="C31" s="20"/>
      <c r="D31" s="21"/>
      <c r="F31" s="10"/>
      <c r="G31" s="1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  <row r="32" spans="1:41" ht="15" customHeight="1" x14ac:dyDescent="0.25">
      <c r="A32" s="4">
        <v>25000</v>
      </c>
      <c r="B32" s="19" t="s">
        <v>30</v>
      </c>
      <c r="C32" s="20"/>
      <c r="D32" s="21"/>
      <c r="F32" s="10"/>
      <c r="G32" s="1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 ht="15" customHeight="1" x14ac:dyDescent="0.25">
      <c r="A33" s="4">
        <f>17200+4675</f>
        <v>21875</v>
      </c>
      <c r="B33" s="19" t="s">
        <v>40</v>
      </c>
      <c r="C33" s="20"/>
      <c r="D33" s="21"/>
      <c r="F33" s="10"/>
      <c r="G33" s="1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ht="15" customHeight="1" x14ac:dyDescent="0.25">
      <c r="A34" s="4">
        <v>14310</v>
      </c>
      <c r="B34" s="19" t="s">
        <v>33</v>
      </c>
      <c r="C34" s="20"/>
      <c r="D34" s="21"/>
      <c r="F34" s="10"/>
      <c r="G34" s="1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 ht="15" customHeight="1" x14ac:dyDescent="0.25">
      <c r="A35" s="4">
        <f>2501.14+2317.56+6317.63+2680</f>
        <v>13816.33</v>
      </c>
      <c r="B35" s="19" t="s">
        <v>49</v>
      </c>
      <c r="C35" s="20"/>
      <c r="D35" s="21"/>
      <c r="F35" s="10"/>
      <c r="G35" s="1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 ht="29.25" customHeight="1" x14ac:dyDescent="0.25">
      <c r="A36" s="4">
        <f>13425+10938</f>
        <v>24363</v>
      </c>
      <c r="B36" s="19" t="s">
        <v>34</v>
      </c>
      <c r="C36" s="20"/>
      <c r="D36" s="21"/>
      <c r="F36" s="10"/>
      <c r="G36" s="10"/>
      <c r="H36" s="13"/>
      <c r="I36" s="13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spans="1:41" ht="15" customHeight="1" x14ac:dyDescent="0.25">
      <c r="A37" s="4">
        <f>7608</f>
        <v>7608</v>
      </c>
      <c r="B37" s="19" t="s">
        <v>39</v>
      </c>
      <c r="C37" s="20"/>
      <c r="D37" s="21"/>
      <c r="F37" s="10"/>
      <c r="G37" s="10"/>
      <c r="H37" s="13"/>
      <c r="I37" s="13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38" spans="1:41" x14ac:dyDescent="0.25">
      <c r="A38" s="4">
        <f>12504</f>
        <v>12504</v>
      </c>
      <c r="B38" s="19" t="s">
        <v>24</v>
      </c>
      <c r="C38" s="20"/>
      <c r="D38" s="21"/>
      <c r="F38" s="10"/>
      <c r="G38" s="1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</row>
    <row r="39" spans="1:41" x14ac:dyDescent="0.25">
      <c r="A39" s="4">
        <v>6200</v>
      </c>
      <c r="B39" s="19" t="s">
        <v>31</v>
      </c>
      <c r="C39" s="20"/>
      <c r="D39" s="21"/>
      <c r="F39" s="10"/>
      <c r="G39" s="10"/>
    </row>
    <row r="40" spans="1:41" x14ac:dyDescent="0.25">
      <c r="A40" s="4">
        <f>4759.52</f>
        <v>4759.5200000000004</v>
      </c>
      <c r="B40" s="19" t="s">
        <v>13</v>
      </c>
      <c r="C40" s="20"/>
      <c r="D40" s="21"/>
      <c r="F40" s="10"/>
      <c r="G40" s="10"/>
    </row>
    <row r="41" spans="1:41" ht="15" customHeight="1" x14ac:dyDescent="0.25">
      <c r="A41" s="4">
        <f>9532.02</f>
        <v>9532.02</v>
      </c>
      <c r="B41" s="19" t="s">
        <v>68</v>
      </c>
      <c r="C41" s="20"/>
      <c r="D41" s="21"/>
      <c r="F41" s="10"/>
      <c r="G41" s="10"/>
    </row>
    <row r="42" spans="1:41" ht="15" customHeight="1" x14ac:dyDescent="0.25">
      <c r="A42" s="9">
        <v>18443</v>
      </c>
      <c r="B42" s="32" t="s">
        <v>58</v>
      </c>
      <c r="C42" s="32"/>
      <c r="D42" s="32"/>
      <c r="F42" s="11"/>
    </row>
    <row r="43" spans="1:41" x14ac:dyDescent="0.25">
      <c r="A43" s="9">
        <v>15198.793333333335</v>
      </c>
      <c r="B43" s="32" t="s">
        <v>59</v>
      </c>
      <c r="C43" s="32"/>
      <c r="D43" s="32"/>
      <c r="F43" s="11"/>
    </row>
    <row r="44" spans="1:41" x14ac:dyDescent="0.25">
      <c r="A44" s="9">
        <v>12837.708336</v>
      </c>
      <c r="B44" s="39" t="s">
        <v>57</v>
      </c>
      <c r="C44" s="39"/>
      <c r="D44" s="39"/>
      <c r="F44" s="12"/>
    </row>
    <row r="45" spans="1:41" x14ac:dyDescent="0.25">
      <c r="A45" s="8">
        <f>SUM(A25:A44)</f>
        <v>932924.38166933332</v>
      </c>
      <c r="B45" s="22" t="s">
        <v>4</v>
      </c>
      <c r="C45" s="22"/>
      <c r="D45" s="22"/>
    </row>
    <row r="47" spans="1:41" x14ac:dyDescent="0.25">
      <c r="A47" s="26" t="s">
        <v>60</v>
      </c>
      <c r="B47" s="26"/>
      <c r="C47" s="26"/>
      <c r="D47" s="26"/>
    </row>
    <row r="48" spans="1:41" x14ac:dyDescent="0.25">
      <c r="A48" s="4">
        <f>350000+10000</f>
        <v>360000</v>
      </c>
      <c r="B48" s="19" t="s">
        <v>61</v>
      </c>
      <c r="C48" s="20"/>
      <c r="D48" s="21"/>
    </row>
    <row r="49" spans="1:4" ht="15" customHeight="1" x14ac:dyDescent="0.25">
      <c r="A49" s="9">
        <v>36889</v>
      </c>
      <c r="B49" s="32" t="s">
        <v>58</v>
      </c>
      <c r="C49" s="32"/>
      <c r="D49" s="32"/>
    </row>
    <row r="50" spans="1:4" ht="15" customHeight="1" x14ac:dyDescent="0.25">
      <c r="A50" s="9">
        <v>15198.793333333335</v>
      </c>
      <c r="B50" s="32" t="s">
        <v>59</v>
      </c>
      <c r="C50" s="32"/>
      <c r="D50" s="32"/>
    </row>
    <row r="51" spans="1:4" x14ac:dyDescent="0.25">
      <c r="A51" s="9">
        <v>19876.701936000001</v>
      </c>
      <c r="B51" s="39" t="s">
        <v>57</v>
      </c>
      <c r="C51" s="39"/>
      <c r="D51" s="39"/>
    </row>
    <row r="52" spans="1:4" x14ac:dyDescent="0.25">
      <c r="A52" s="8">
        <f>SUM(A48:A51)</f>
        <v>431964.49526933336</v>
      </c>
      <c r="B52" s="23" t="s">
        <v>4</v>
      </c>
      <c r="C52" s="24"/>
      <c r="D52" s="25"/>
    </row>
    <row r="53" spans="1:4" s="13" customFormat="1" x14ac:dyDescent="0.25">
      <c r="A53" s="14"/>
      <c r="B53" s="15"/>
      <c r="C53" s="15"/>
      <c r="D53" s="15"/>
    </row>
    <row r="54" spans="1:4" s="13" customFormat="1" x14ac:dyDescent="0.25">
      <c r="A54" s="26" t="s">
        <v>62</v>
      </c>
      <c r="B54" s="26"/>
      <c r="C54" s="26"/>
      <c r="D54" s="26"/>
    </row>
    <row r="55" spans="1:4" s="13" customFormat="1" ht="32.25" customHeight="1" x14ac:dyDescent="0.25">
      <c r="A55" s="4">
        <v>30000</v>
      </c>
      <c r="B55" s="56" t="s">
        <v>67</v>
      </c>
      <c r="C55" s="57"/>
      <c r="D55" s="58"/>
    </row>
    <row r="56" spans="1:4" s="13" customFormat="1" ht="15" customHeight="1" x14ac:dyDescent="0.25">
      <c r="A56" s="53" t="s">
        <v>66</v>
      </c>
      <c r="B56" s="54"/>
      <c r="C56" s="54"/>
      <c r="D56" s="55"/>
    </row>
    <row r="57" spans="1:4" s="13" customFormat="1" x14ac:dyDescent="0.25">
      <c r="A57" s="9">
        <v>15198.793333333335</v>
      </c>
      <c r="B57" s="32" t="s">
        <v>59</v>
      </c>
      <c r="C57" s="32"/>
      <c r="D57" s="32"/>
    </row>
    <row r="58" spans="1:4" s="13" customFormat="1" x14ac:dyDescent="0.25">
      <c r="A58" s="9">
        <v>5799.8595359999999</v>
      </c>
      <c r="B58" s="39" t="s">
        <v>57</v>
      </c>
      <c r="C58" s="39"/>
      <c r="D58" s="39"/>
    </row>
    <row r="59" spans="1:4" s="13" customFormat="1" x14ac:dyDescent="0.25">
      <c r="A59" s="8">
        <f>SUM(A55:A58)</f>
        <v>50998.652869333338</v>
      </c>
      <c r="B59" s="23" t="s">
        <v>4</v>
      </c>
      <c r="C59" s="24"/>
      <c r="D59" s="25"/>
    </row>
    <row r="60" spans="1:4" s="13" customFormat="1" x14ac:dyDescent="0.25">
      <c r="A60" s="14"/>
      <c r="B60" s="15"/>
      <c r="C60" s="15"/>
      <c r="D60" s="15"/>
    </row>
    <row r="61" spans="1:4" s="13" customFormat="1" x14ac:dyDescent="0.25">
      <c r="A61" s="26" t="s">
        <v>63</v>
      </c>
      <c r="B61" s="26"/>
      <c r="C61" s="26"/>
      <c r="D61" s="26"/>
    </row>
    <row r="62" spans="1:4" s="13" customFormat="1" x14ac:dyDescent="0.25">
      <c r="A62" s="4">
        <f>50000</f>
        <v>50000</v>
      </c>
      <c r="B62" s="19" t="s">
        <v>35</v>
      </c>
      <c r="C62" s="20"/>
      <c r="D62" s="21"/>
    </row>
    <row r="63" spans="1:4" s="13" customFormat="1" x14ac:dyDescent="0.25">
      <c r="A63" s="4">
        <f>5900</f>
        <v>5900</v>
      </c>
      <c r="B63" s="19" t="s">
        <v>50</v>
      </c>
      <c r="C63" s="20"/>
      <c r="D63" s="21"/>
    </row>
    <row r="64" spans="1:4" s="13" customFormat="1" ht="15" customHeight="1" x14ac:dyDescent="0.25">
      <c r="A64" s="53" t="s">
        <v>66</v>
      </c>
      <c r="B64" s="54"/>
      <c r="C64" s="54"/>
      <c r="D64" s="55"/>
    </row>
    <row r="65" spans="1:4" s="13" customFormat="1" x14ac:dyDescent="0.25">
      <c r="A65" s="9">
        <v>15198.793333333335</v>
      </c>
      <c r="B65" s="32" t="s">
        <v>59</v>
      </c>
      <c r="C65" s="32"/>
      <c r="D65" s="32"/>
    </row>
    <row r="66" spans="1:4" s="13" customFormat="1" x14ac:dyDescent="0.25">
      <c r="A66" s="9">
        <v>5799.8595359999999</v>
      </c>
      <c r="B66" s="39" t="s">
        <v>57</v>
      </c>
      <c r="C66" s="39"/>
      <c r="D66" s="39"/>
    </row>
    <row r="67" spans="1:4" s="13" customFormat="1" x14ac:dyDescent="0.25">
      <c r="A67" s="8">
        <f>SUM(A62:A66)</f>
        <v>76898.652869333338</v>
      </c>
      <c r="B67" s="23" t="s">
        <v>4</v>
      </c>
      <c r="C67" s="24"/>
      <c r="D67" s="25"/>
    </row>
    <row r="68" spans="1:4" s="13" customFormat="1" x14ac:dyDescent="0.25">
      <c r="A68" s="14"/>
      <c r="B68" s="15"/>
      <c r="C68" s="15"/>
      <c r="D68" s="15"/>
    </row>
    <row r="69" spans="1:4" x14ac:dyDescent="0.25">
      <c r="A69" s="26" t="s">
        <v>7</v>
      </c>
      <c r="B69" s="26"/>
      <c r="C69" s="26"/>
      <c r="D69" s="26"/>
    </row>
    <row r="70" spans="1:4" x14ac:dyDescent="0.25">
      <c r="A70" s="4">
        <f>482.6+3192+3036+1421+687.8+4130+157.5+3535+777.1+2507</f>
        <v>19926</v>
      </c>
      <c r="B70" s="47" t="s">
        <v>14</v>
      </c>
      <c r="C70" s="48"/>
      <c r="D70" s="49"/>
    </row>
    <row r="71" spans="1:4" x14ac:dyDescent="0.25">
      <c r="A71" s="4">
        <f>1319.4+1319.4+1148.4+1039.24+1604.64</f>
        <v>6431.0800000000008</v>
      </c>
      <c r="B71" s="32" t="s">
        <v>17</v>
      </c>
      <c r="C71" s="32"/>
      <c r="D71" s="32"/>
    </row>
    <row r="72" spans="1:4" x14ac:dyDescent="0.25">
      <c r="A72" s="9">
        <v>10384.333333333334</v>
      </c>
      <c r="B72" s="32" t="s">
        <v>58</v>
      </c>
      <c r="C72" s="32"/>
      <c r="D72" s="32"/>
    </row>
    <row r="73" spans="1:4" ht="15" customHeight="1" x14ac:dyDescent="0.25">
      <c r="A73" s="9">
        <v>15198.793333333335</v>
      </c>
      <c r="B73" s="32" t="s">
        <v>59</v>
      </c>
      <c r="C73" s="32"/>
      <c r="D73" s="32"/>
    </row>
    <row r="74" spans="1:4" ht="15" customHeight="1" x14ac:dyDescent="0.25">
      <c r="A74" s="9">
        <v>9762.5211359999994</v>
      </c>
      <c r="B74" s="39" t="s">
        <v>57</v>
      </c>
      <c r="C74" s="39"/>
      <c r="D74" s="39"/>
    </row>
    <row r="75" spans="1:4" x14ac:dyDescent="0.25">
      <c r="A75" s="7">
        <f>SUM(A70:A74)</f>
        <v>61702.727802666675</v>
      </c>
      <c r="B75" s="40" t="s">
        <v>4</v>
      </c>
      <c r="C75" s="40"/>
      <c r="D75" s="40"/>
    </row>
    <row r="76" spans="1:4" x14ac:dyDescent="0.25">
      <c r="A76" s="3"/>
      <c r="B76" s="6"/>
      <c r="C76" s="6"/>
      <c r="D76" s="5"/>
    </row>
    <row r="77" spans="1:4" x14ac:dyDescent="0.25">
      <c r="A77" s="26" t="s">
        <v>64</v>
      </c>
      <c r="B77" s="26"/>
      <c r="C77" s="26"/>
      <c r="D77" s="26"/>
    </row>
    <row r="78" spans="1:4" x14ac:dyDescent="0.25">
      <c r="A78" s="4">
        <f>1800</f>
        <v>1800</v>
      </c>
      <c r="B78" s="32" t="s">
        <v>26</v>
      </c>
      <c r="C78" s="32"/>
      <c r="D78" s="32"/>
    </row>
    <row r="79" spans="1:4" x14ac:dyDescent="0.25">
      <c r="A79" s="9">
        <v>10384.333333333334</v>
      </c>
      <c r="B79" s="32" t="s">
        <v>58</v>
      </c>
      <c r="C79" s="32"/>
      <c r="D79" s="32"/>
    </row>
    <row r="80" spans="1:4" ht="15" customHeight="1" x14ac:dyDescent="0.25">
      <c r="A80" s="9">
        <v>15198.793333333335</v>
      </c>
      <c r="B80" s="32" t="s">
        <v>59</v>
      </c>
      <c r="C80" s="32"/>
      <c r="D80" s="32"/>
    </row>
    <row r="81" spans="1:4" x14ac:dyDescent="0.25">
      <c r="A81" s="9">
        <v>9762.5211359999994</v>
      </c>
      <c r="B81" s="39" t="s">
        <v>57</v>
      </c>
      <c r="C81" s="39"/>
      <c r="D81" s="39"/>
    </row>
    <row r="82" spans="1:4" x14ac:dyDescent="0.25">
      <c r="A82" s="7">
        <f>SUM(A78:A81)</f>
        <v>37145.647802666674</v>
      </c>
      <c r="B82" s="40" t="s">
        <v>4</v>
      </c>
      <c r="C82" s="40"/>
      <c r="D82" s="40"/>
    </row>
    <row r="83" spans="1:4" x14ac:dyDescent="0.25">
      <c r="A83" s="3"/>
      <c r="B83" s="6"/>
      <c r="C83" s="6"/>
      <c r="D83" s="5"/>
    </row>
    <row r="84" spans="1:4" ht="14.25" customHeight="1" x14ac:dyDescent="0.25">
      <c r="A84" s="26" t="s">
        <v>2</v>
      </c>
      <c r="B84" s="26"/>
      <c r="C84" s="26"/>
      <c r="D84" s="26"/>
    </row>
    <row r="85" spans="1:4" x14ac:dyDescent="0.25">
      <c r="A85" s="9">
        <v>12954.5</v>
      </c>
      <c r="B85" s="32" t="s">
        <v>58</v>
      </c>
      <c r="C85" s="32"/>
      <c r="D85" s="32"/>
    </row>
    <row r="86" spans="1:4" ht="15" customHeight="1" x14ac:dyDescent="0.25">
      <c r="A86" s="9">
        <v>15198.793333333335</v>
      </c>
      <c r="B86" s="32" t="s">
        <v>59</v>
      </c>
      <c r="C86" s="32"/>
      <c r="D86" s="32"/>
    </row>
    <row r="87" spans="1:4" x14ac:dyDescent="0.25">
      <c r="A87" s="9">
        <v>10743.296736</v>
      </c>
      <c r="B87" s="39" t="s">
        <v>57</v>
      </c>
      <c r="C87" s="39"/>
      <c r="D87" s="39"/>
    </row>
    <row r="88" spans="1:4" x14ac:dyDescent="0.25">
      <c r="A88" s="7">
        <f>SUM(A85:A87)</f>
        <v>38896.590069333339</v>
      </c>
      <c r="B88" s="40" t="s">
        <v>4</v>
      </c>
      <c r="C88" s="40"/>
      <c r="D88" s="40"/>
    </row>
    <row r="89" spans="1:4" x14ac:dyDescent="0.25">
      <c r="C89" s="1"/>
      <c r="D89" s="1"/>
    </row>
    <row r="90" spans="1:4" x14ac:dyDescent="0.25">
      <c r="A90" s="26" t="s">
        <v>65</v>
      </c>
      <c r="B90" s="26"/>
      <c r="C90" s="26"/>
      <c r="D90" s="26"/>
    </row>
    <row r="91" spans="1:4" x14ac:dyDescent="0.25">
      <c r="A91" s="4">
        <f>9376+6312.5+2125+2125+40166+2500+13000+70400</f>
        <v>146004.5</v>
      </c>
      <c r="B91" s="39" t="s">
        <v>10</v>
      </c>
      <c r="C91" s="39"/>
      <c r="D91" s="39"/>
    </row>
    <row r="92" spans="1:4" x14ac:dyDescent="0.25">
      <c r="A92" s="9">
        <v>12954.5</v>
      </c>
      <c r="B92" s="32" t="s">
        <v>58</v>
      </c>
      <c r="C92" s="32"/>
      <c r="D92" s="32"/>
    </row>
    <row r="93" spans="1:4" x14ac:dyDescent="0.25">
      <c r="A93" s="9">
        <v>15198.793333333335</v>
      </c>
      <c r="B93" s="32" t="s">
        <v>59</v>
      </c>
      <c r="C93" s="32"/>
      <c r="D93" s="32"/>
    </row>
    <row r="94" spans="1:4" x14ac:dyDescent="0.25">
      <c r="A94" s="9">
        <v>10743.296736</v>
      </c>
      <c r="B94" s="39" t="s">
        <v>57</v>
      </c>
      <c r="C94" s="39"/>
      <c r="D94" s="39"/>
    </row>
    <row r="95" spans="1:4" x14ac:dyDescent="0.25">
      <c r="A95" s="7">
        <f>SUM(A91:A94)</f>
        <v>184901.09006933332</v>
      </c>
      <c r="B95" s="40" t="s">
        <v>4</v>
      </c>
      <c r="C95" s="40"/>
      <c r="D95" s="40"/>
    </row>
    <row r="96" spans="1:4" ht="15" customHeight="1" x14ac:dyDescent="0.25"/>
    <row r="97" spans="1:4" ht="15" customHeight="1" x14ac:dyDescent="0.25">
      <c r="A97" s="41" t="s">
        <v>19</v>
      </c>
      <c r="B97" s="42"/>
      <c r="C97" s="42"/>
      <c r="D97" s="43"/>
    </row>
    <row r="98" spans="1:4" ht="15" customHeight="1" x14ac:dyDescent="0.25">
      <c r="A98" s="4">
        <f>85086.05</f>
        <v>85086.05</v>
      </c>
      <c r="B98" s="19" t="s">
        <v>22</v>
      </c>
      <c r="C98" s="20"/>
      <c r="D98" s="21"/>
    </row>
    <row r="99" spans="1:4" ht="15" customHeight="1" x14ac:dyDescent="0.25">
      <c r="A99" s="4">
        <f>28676.08+5774.96</f>
        <v>34451.040000000001</v>
      </c>
      <c r="B99" s="19" t="s">
        <v>20</v>
      </c>
      <c r="C99" s="20"/>
      <c r="D99" s="21"/>
    </row>
    <row r="100" spans="1:4" x14ac:dyDescent="0.25">
      <c r="A100" s="7">
        <f>SUM(A98:A99)</f>
        <v>119537.09</v>
      </c>
      <c r="B100" s="59" t="s">
        <v>3</v>
      </c>
      <c r="C100" s="59"/>
      <c r="D100" s="59"/>
    </row>
    <row r="101" spans="1:4" x14ac:dyDescent="0.25">
      <c r="A101" s="41" t="s">
        <v>1</v>
      </c>
      <c r="B101" s="42"/>
      <c r="C101" s="42"/>
      <c r="D101" s="43"/>
    </row>
    <row r="102" spans="1:4" x14ac:dyDescent="0.25">
      <c r="A102" s="4">
        <f>490000+10000</f>
        <v>500000</v>
      </c>
      <c r="B102" s="19" t="s">
        <v>43</v>
      </c>
      <c r="C102" s="20"/>
      <c r="D102" s="21"/>
    </row>
    <row r="103" spans="1:4" x14ac:dyDescent="0.25">
      <c r="A103" s="4">
        <f>34701+8100</f>
        <v>42801</v>
      </c>
      <c r="B103" s="19" t="s">
        <v>42</v>
      </c>
      <c r="C103" s="20"/>
      <c r="D103" s="21"/>
    </row>
    <row r="104" spans="1:4" x14ac:dyDescent="0.25">
      <c r="A104" s="4">
        <f>2784.97+1299</f>
        <v>4083.97</v>
      </c>
      <c r="B104" s="19" t="s">
        <v>32</v>
      </c>
      <c r="C104" s="20"/>
      <c r="D104" s="21"/>
    </row>
    <row r="105" spans="1:4" x14ac:dyDescent="0.25">
      <c r="A105" s="7">
        <f>SUM(A102:A104)</f>
        <v>546884.97</v>
      </c>
      <c r="B105" s="59" t="s">
        <v>3</v>
      </c>
      <c r="C105" s="59"/>
      <c r="D105" s="59"/>
    </row>
    <row r="106" spans="1:4" x14ac:dyDescent="0.25">
      <c r="A106" s="52">
        <v>15096.333333333334</v>
      </c>
      <c r="B106" s="32" t="s">
        <v>58</v>
      </c>
      <c r="C106" s="32"/>
      <c r="D106" s="32"/>
    </row>
    <row r="107" spans="1:4" x14ac:dyDescent="0.25">
      <c r="A107" s="9">
        <v>15198.793333333335</v>
      </c>
      <c r="B107" s="32" t="s">
        <v>59</v>
      </c>
      <c r="C107" s="32"/>
      <c r="D107" s="32"/>
    </row>
    <row r="108" spans="1:4" x14ac:dyDescent="0.25">
      <c r="A108" s="52">
        <v>11560.620336</v>
      </c>
      <c r="B108" s="39" t="s">
        <v>57</v>
      </c>
      <c r="C108" s="39"/>
      <c r="D108" s="39"/>
    </row>
    <row r="109" spans="1:4" ht="15" customHeight="1" x14ac:dyDescent="0.25">
      <c r="A109" s="7">
        <f>A100+A105+SUM(A106:A108)</f>
        <v>708277.80700266664</v>
      </c>
      <c r="B109" s="40" t="s">
        <v>4</v>
      </c>
      <c r="C109" s="40"/>
      <c r="D109" s="40"/>
    </row>
    <row r="110" spans="1:4" ht="15" customHeight="1" x14ac:dyDescent="0.25"/>
    <row r="111" spans="1:4" x14ac:dyDescent="0.25">
      <c r="A111" s="41" t="s">
        <v>9</v>
      </c>
      <c r="B111" s="42"/>
      <c r="C111" s="42"/>
      <c r="D111" s="43"/>
    </row>
    <row r="112" spans="1:4" x14ac:dyDescent="0.25">
      <c r="A112" s="9">
        <v>10384.333333333334</v>
      </c>
      <c r="B112" s="32" t="s">
        <v>58</v>
      </c>
      <c r="C112" s="32"/>
      <c r="D112" s="32"/>
    </row>
    <row r="113" spans="1:4" ht="15" customHeight="1" x14ac:dyDescent="0.25">
      <c r="A113" s="9">
        <v>15198.793333333335</v>
      </c>
      <c r="B113" s="32" t="s">
        <v>59</v>
      </c>
      <c r="C113" s="32"/>
      <c r="D113" s="32"/>
    </row>
    <row r="114" spans="1:4" ht="15" customHeight="1" x14ac:dyDescent="0.25">
      <c r="A114" s="9">
        <v>9762.5211359999994</v>
      </c>
      <c r="B114" s="39" t="s">
        <v>57</v>
      </c>
      <c r="C114" s="39"/>
      <c r="D114" s="39"/>
    </row>
    <row r="115" spans="1:4" ht="15" customHeight="1" x14ac:dyDescent="0.25">
      <c r="A115" s="7">
        <f>SUM(A112:A114)</f>
        <v>35345.647802666674</v>
      </c>
      <c r="B115" s="44" t="s">
        <v>4</v>
      </c>
      <c r="C115" s="45"/>
      <c r="D115" s="46"/>
    </row>
  </sheetData>
  <mergeCells count="102">
    <mergeCell ref="B72:D72"/>
    <mergeCell ref="A56:D56"/>
    <mergeCell ref="A64:D64"/>
    <mergeCell ref="B92:D92"/>
    <mergeCell ref="B93:D93"/>
    <mergeCell ref="B94:D94"/>
    <mergeCell ref="B95:D95"/>
    <mergeCell ref="B79:D79"/>
    <mergeCell ref="B80:D80"/>
    <mergeCell ref="B81:D81"/>
    <mergeCell ref="B82:D82"/>
    <mergeCell ref="A90:D90"/>
    <mergeCell ref="B91:D91"/>
    <mergeCell ref="A111:D111"/>
    <mergeCell ref="B113:D113"/>
    <mergeCell ref="B115:D115"/>
    <mergeCell ref="B102:D102"/>
    <mergeCell ref="A97:D97"/>
    <mergeCell ref="B98:D98"/>
    <mergeCell ref="B104:D104"/>
    <mergeCell ref="B103:D103"/>
    <mergeCell ref="B99:D99"/>
    <mergeCell ref="B100:D100"/>
    <mergeCell ref="B114:D114"/>
    <mergeCell ref="B109:D109"/>
    <mergeCell ref="B112:D112"/>
    <mergeCell ref="A69:D69"/>
    <mergeCell ref="A84:D84"/>
    <mergeCell ref="B88:D88"/>
    <mergeCell ref="B73:D73"/>
    <mergeCell ref="B86:D86"/>
    <mergeCell ref="B75:D75"/>
    <mergeCell ref="B70:D70"/>
    <mergeCell ref="B71:D71"/>
    <mergeCell ref="B87:D87"/>
    <mergeCell ref="B74:D74"/>
    <mergeCell ref="A77:D77"/>
    <mergeCell ref="B78:D78"/>
    <mergeCell ref="B106:D106"/>
    <mergeCell ref="B107:D107"/>
    <mergeCell ref="B108:D108"/>
    <mergeCell ref="B11:D11"/>
    <mergeCell ref="B85:D85"/>
    <mergeCell ref="A101:D101"/>
    <mergeCell ref="B105:D105"/>
    <mergeCell ref="B8:D8"/>
    <mergeCell ref="B6:D6"/>
    <mergeCell ref="A5:D5"/>
    <mergeCell ref="B12:D12"/>
    <mergeCell ref="B14:D14"/>
    <mergeCell ref="B10:D10"/>
    <mergeCell ref="B7:D7"/>
    <mergeCell ref="B9:D9"/>
    <mergeCell ref="B13:D13"/>
    <mergeCell ref="B65:D65"/>
    <mergeCell ref="B66:D66"/>
    <mergeCell ref="B67:D67"/>
    <mergeCell ref="A61:D61"/>
    <mergeCell ref="B57:D57"/>
    <mergeCell ref="B58:D58"/>
    <mergeCell ref="B59:D59"/>
    <mergeCell ref="A54:D54"/>
    <mergeCell ref="B43:D43"/>
    <mergeCell ref="B31:D31"/>
    <mergeCell ref="B19:D19"/>
    <mergeCell ref="B42:D42"/>
    <mergeCell ref="B49:D49"/>
    <mergeCell ref="B38:D38"/>
    <mergeCell ref="B36:D36"/>
    <mergeCell ref="B26:D26"/>
    <mergeCell ref="B28:D28"/>
    <mergeCell ref="B25:D25"/>
    <mergeCell ref="B27:D27"/>
    <mergeCell ref="B29:D29"/>
    <mergeCell ref="B34:D34"/>
    <mergeCell ref="B32:D32"/>
    <mergeCell ref="B30:D30"/>
    <mergeCell ref="B33:D33"/>
    <mergeCell ref="A1:D1"/>
    <mergeCell ref="A3:B3"/>
    <mergeCell ref="A24:D24"/>
    <mergeCell ref="A16:D16"/>
    <mergeCell ref="B20:D20"/>
    <mergeCell ref="B22:D22"/>
    <mergeCell ref="B18:D18"/>
    <mergeCell ref="B17:D17"/>
    <mergeCell ref="B21:D21"/>
    <mergeCell ref="B35:D35"/>
    <mergeCell ref="B45:D45"/>
    <mergeCell ref="B52:D52"/>
    <mergeCell ref="A47:D47"/>
    <mergeCell ref="B50:D50"/>
    <mergeCell ref="B62:D62"/>
    <mergeCell ref="B48:D48"/>
    <mergeCell ref="B63:D63"/>
    <mergeCell ref="B55:D55"/>
    <mergeCell ref="B41:D41"/>
    <mergeCell ref="B37:D37"/>
    <mergeCell ref="B40:D40"/>
    <mergeCell ref="B39:D39"/>
    <mergeCell ref="B44:D44"/>
    <mergeCell ref="B51:D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C15" sqref="C15"/>
    </sheetView>
  </sheetViews>
  <sheetFormatPr defaultRowHeight="15" x14ac:dyDescent="0.25"/>
  <cols>
    <col min="1" max="1" width="15" customWidth="1"/>
    <col min="3" max="3" width="10.5703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26" t="s">
        <v>5</v>
      </c>
      <c r="B2" s="26"/>
      <c r="C2" s="26"/>
      <c r="D2" s="26"/>
    </row>
    <row r="3" spans="1:14" x14ac:dyDescent="0.25">
      <c r="A3" s="4">
        <f>54600</f>
        <v>54600</v>
      </c>
      <c r="B3" s="50" t="s">
        <v>21</v>
      </c>
      <c r="C3" s="50"/>
      <c r="D3" s="50"/>
    </row>
    <row r="4" spans="1:14" x14ac:dyDescent="0.25">
      <c r="A4" s="4">
        <f>22308</f>
        <v>22308</v>
      </c>
      <c r="B4" s="39" t="s">
        <v>52</v>
      </c>
      <c r="C4" s="39"/>
      <c r="D4" s="39"/>
    </row>
    <row r="5" spans="1:14" x14ac:dyDescent="0.25">
      <c r="A5" s="4">
        <f>5249.82+6095.56+177</f>
        <v>11522.380000000001</v>
      </c>
      <c r="B5" s="39" t="s">
        <v>11</v>
      </c>
      <c r="C5" s="39"/>
      <c r="D5" s="39"/>
    </row>
    <row r="6" spans="1:14" x14ac:dyDescent="0.25">
      <c r="A6" s="4">
        <f>354+325+270+207+155+83+10000</f>
        <v>11394</v>
      </c>
      <c r="B6" s="32" t="s">
        <v>15</v>
      </c>
      <c r="C6" s="32"/>
      <c r="D6" s="32"/>
    </row>
    <row r="7" spans="1:14" x14ac:dyDescent="0.25">
      <c r="A7" s="4">
        <f>295+128+44+96+8+66+8+65+198+16+33+702.16+137.8+8+165+468.86+28.33+8+33+132+42.19+66+8+67.13+33+46.88+33+1600+1600+1717.44+8+8+165</f>
        <v>8034.7900000000009</v>
      </c>
      <c r="B7" s="32" t="s">
        <v>51</v>
      </c>
      <c r="C7" s="32"/>
      <c r="D7" s="32"/>
    </row>
    <row r="8" spans="1:14" x14ac:dyDescent="0.25">
      <c r="A8" s="4">
        <f>381+2119.8+3715.83</f>
        <v>6216.63</v>
      </c>
      <c r="B8" s="50" t="s">
        <v>18</v>
      </c>
      <c r="C8" s="50"/>
      <c r="D8" s="50"/>
    </row>
    <row r="9" spans="1:14" x14ac:dyDescent="0.25">
      <c r="A9" s="4">
        <f>1250</f>
        <v>1250</v>
      </c>
      <c r="B9" s="39" t="s">
        <v>12</v>
      </c>
      <c r="C9" s="39"/>
      <c r="D9" s="39"/>
    </row>
    <row r="10" spans="1:14" x14ac:dyDescent="0.25">
      <c r="A10" s="9">
        <v>70500.833333333328</v>
      </c>
      <c r="B10" s="39" t="s">
        <v>56</v>
      </c>
      <c r="C10" s="39"/>
      <c r="D10" s="39"/>
      <c r="K10" s="16"/>
      <c r="L10" s="16"/>
      <c r="N10" s="16"/>
    </row>
    <row r="11" spans="1:14" x14ac:dyDescent="0.25">
      <c r="A11" s="9">
        <v>29052</v>
      </c>
      <c r="B11" s="39" t="s">
        <v>55</v>
      </c>
      <c r="C11" s="39"/>
      <c r="D11" s="39"/>
      <c r="J11" s="16"/>
      <c r="K11" s="16"/>
      <c r="L11" s="16"/>
      <c r="M11" s="16"/>
    </row>
    <row r="12" spans="1:14" x14ac:dyDescent="0.25">
      <c r="A12" s="9">
        <v>37989.361199999999</v>
      </c>
      <c r="B12" s="39" t="s">
        <v>57</v>
      </c>
      <c r="C12" s="39"/>
      <c r="D12" s="39"/>
      <c r="K12" s="16"/>
      <c r="L12" s="16"/>
      <c r="M12" s="16"/>
    </row>
    <row r="13" spans="1:14" x14ac:dyDescent="0.25">
      <c r="A13" s="8">
        <f>SUM(A3:A12)</f>
        <v>252867.99453333335</v>
      </c>
      <c r="B13" s="22" t="s">
        <v>6</v>
      </c>
      <c r="C13" s="22"/>
      <c r="D13" s="22"/>
    </row>
    <row r="18" spans="7:11" x14ac:dyDescent="0.25">
      <c r="G18" s="17"/>
      <c r="H18" s="17"/>
    </row>
    <row r="19" spans="7:11" x14ac:dyDescent="0.25">
      <c r="I19" s="18"/>
      <c r="J19" s="18"/>
      <c r="K19" s="18"/>
    </row>
    <row r="20" spans="7:11" x14ac:dyDescent="0.25">
      <c r="I20" s="18"/>
      <c r="J20" s="18"/>
      <c r="K20" s="18"/>
    </row>
    <row r="21" spans="7:11" x14ac:dyDescent="0.25">
      <c r="I21" s="18"/>
      <c r="J21" s="18"/>
      <c r="K21" s="18"/>
    </row>
    <row r="22" spans="7:11" x14ac:dyDescent="0.25">
      <c r="I22" s="18"/>
      <c r="J22" s="18"/>
      <c r="K22" s="18"/>
    </row>
    <row r="23" spans="7:11" x14ac:dyDescent="0.25">
      <c r="I23" s="18"/>
      <c r="J23" s="18"/>
      <c r="K23" s="18"/>
    </row>
    <row r="24" spans="7:11" x14ac:dyDescent="0.25">
      <c r="I24" s="18"/>
      <c r="J24" s="18"/>
      <c r="K24" s="18"/>
    </row>
    <row r="25" spans="7:11" x14ac:dyDescent="0.25">
      <c r="I25" s="18"/>
      <c r="J25" s="18"/>
      <c r="K25" s="18"/>
    </row>
    <row r="26" spans="7:11" x14ac:dyDescent="0.25">
      <c r="I26" s="18"/>
      <c r="J26" s="18"/>
      <c r="K26" s="18"/>
    </row>
    <row r="27" spans="7:11" x14ac:dyDescent="0.25">
      <c r="I27" s="18"/>
      <c r="J27" s="18"/>
      <c r="K27" s="18"/>
    </row>
  </sheetData>
  <mergeCells count="12">
    <mergeCell ref="B13:D13"/>
    <mergeCell ref="A2:D2"/>
    <mergeCell ref="B9:D9"/>
    <mergeCell ref="B5:D5"/>
    <mergeCell ref="B10:D10"/>
    <mergeCell ref="B11:D11"/>
    <mergeCell ref="B12:D12"/>
    <mergeCell ref="B6:D6"/>
    <mergeCell ref="B8:D8"/>
    <mergeCell ref="B3:D3"/>
    <mergeCell ref="B7:D7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Маша</cp:lastModifiedBy>
  <dcterms:created xsi:type="dcterms:W3CDTF">2018-02-28T19:38:51Z</dcterms:created>
  <dcterms:modified xsi:type="dcterms:W3CDTF">2019-04-10T07:48:41Z</dcterms:modified>
</cp:coreProperties>
</file>