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465" windowWidth="14625" windowHeight="12225"/>
  </bookViews>
  <sheets>
    <sheet name="Работа проектов и служб" sheetId="1" r:id="rId1"/>
    <sheet name="Организация чудес" sheetId="4" r:id="rId2"/>
  </sheets>
  <calcPr calcId="162913"/>
</workbook>
</file>

<file path=xl/calcChain.xml><?xml version="1.0" encoding="utf-8"?>
<calcChain xmlns="http://schemas.openxmlformats.org/spreadsheetml/2006/main">
  <c r="A97" i="1" l="1"/>
  <c r="A87" i="1"/>
  <c r="A68" i="1"/>
  <c r="A11" i="1"/>
  <c r="A11" i="4" l="1"/>
  <c r="A104" i="1" l="1"/>
  <c r="A20" i="1"/>
  <c r="A59" i="1"/>
  <c r="A118" i="1"/>
  <c r="A58" i="1"/>
  <c r="A10" i="4"/>
  <c r="A9" i="4"/>
  <c r="A4" i="4"/>
  <c r="A6" i="4" l="1"/>
  <c r="A3" i="4"/>
  <c r="A5" i="4"/>
  <c r="A135" i="1"/>
  <c r="A129" i="1"/>
  <c r="A119" i="1"/>
  <c r="A111" i="1"/>
  <c r="A105" i="1"/>
  <c r="A32" i="1"/>
  <c r="A54" i="1"/>
  <c r="A14" i="1" l="1"/>
  <c r="A21" i="1" s="1"/>
  <c r="A72" i="1"/>
  <c r="A77" i="1" s="1"/>
  <c r="A43" i="1"/>
  <c r="A56" i="1"/>
  <c r="A46" i="1"/>
  <c r="A52" i="1"/>
  <c r="A45" i="1"/>
  <c r="A24" i="1"/>
  <c r="A40" i="1" l="1"/>
  <c r="A44" i="1"/>
  <c r="A39" i="1"/>
  <c r="A29" i="1"/>
  <c r="A37" i="1"/>
  <c r="A31" i="1" l="1"/>
  <c r="A60" i="1" l="1"/>
  <c r="C3" i="1" s="1"/>
</calcChain>
</file>

<file path=xl/sharedStrings.xml><?xml version="1.0" encoding="utf-8"?>
<sst xmlns="http://schemas.openxmlformats.org/spreadsheetml/2006/main" count="132" uniqueCount="88">
  <si>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</si>
  <si>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</si>
  <si>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</si>
  <si>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</si>
  <si>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</si>
  <si>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</si>
  <si>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</si>
  <si>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</si>
  <si>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</si>
  <si>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канцелярия, офисная орг.техника и ее обслуживание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</si>
  <si>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</si>
  <si>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</si>
  <si>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</si>
  <si>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</si>
  <si>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</si>
  <si>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</si>
  <si>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</si>
  <si>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</si>
  <si>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</si>
  <si>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благотворительная помощь АНО "Сами" на работу СКЖ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</si>
  <si>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</si>
  <si>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</si>
  <si>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</si>
  <si>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</si>
  <si>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</si>
  <si>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услуги стоматолога для воспитанника ЦПД г.Пермь</t>
  </si>
  <si>
    <t>поездка невролога для проведения консультаций в детском доме-интернате п. Рудничный</t>
  </si>
  <si>
    <t>доставка биообразцов потенциальных доноров на HLA-типирование в г. Казань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</si>
  <si>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</si>
  <si>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</si>
  <si>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</si>
  <si>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мебель для подопечных проекта</t>
  </si>
  <si>
    <t>покупка офисной орг.техники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</si>
  <si>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</si>
  <si>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перепланировка помещений для увеличения игрового пространства в детском доме-интернате в п. Рудничный</t>
  </si>
  <si>
    <t>покупка пробирок для биообразцов поетнциальных доноров в лабораториях "МедЛабЭкспресс"</t>
  </si>
  <si>
    <t>доставка биообразцов потенциальных доноров из лабораторий "МедЛабЭкспресс" в штаб фонда</t>
  </si>
  <si>
    <t>социальная реклама (плакаты, создание и размещение ролика)</t>
  </si>
  <si>
    <t>транспортные расходы (з/п водителя, ТО, ГСМ, такси)</t>
  </si>
  <si>
    <t>проект "Скорая чудес"</t>
  </si>
  <si>
    <t>транспортные расходы на поездку в подопечную семью (выезд в край)</t>
  </si>
  <si>
    <t>услуги за работу горячей линии</t>
  </si>
  <si>
    <t>оплата услуг страхования подопечных ЦПД (для занятий горными лыжами)</t>
  </si>
  <si>
    <t>гигиена для подопечных детского дома-интерната в г.Оса</t>
  </si>
  <si>
    <t>организация праздника ко Дню человека с синдромом Дауна в детском доме-интернате в п.Рудничный</t>
  </si>
  <si>
    <t>покупка шапочек для аппарата ЭЭГ</t>
  </si>
  <si>
    <t>обучение двух сотрудников СКЖ у Анны Сонькиной (за счет премии фонда "Подари жизнь")</t>
  </si>
  <si>
    <t>расходные материалы для аппаратов ИВЛ, передающихся в прокат</t>
  </si>
  <si>
    <t>печать памяток о пользовании прокатным оборудованием</t>
  </si>
  <si>
    <t>фиксирующая лента для трахеостомы, термовент для подопечного Саши Аскарова</t>
  </si>
  <si>
    <t>генетический анализ для подопечного Кирилла Савельева</t>
  </si>
  <si>
    <t>генетический анализ для подопечного Демида Красных</t>
  </si>
  <si>
    <t>расходы по поездке "Down to Russia" для семей с детьми с синдромом Дауна</t>
  </si>
  <si>
    <t>аспираторы для подопечных Дианы Бобылевой и Артема Рахматуллина</t>
  </si>
  <si>
    <t>кислородный концентратор для подопечной Евы Татариновой</t>
  </si>
  <si>
    <t>генетический анализ для подопечного Дениса Бородина</t>
  </si>
  <si>
    <t>катетеры, шприцы, салфетки, трахеостомическая трубка, фиксирующая лента, термовент дыхательный, зонд дыхательный, фиксатор, мешок Амбу для подопечной Маши Цыбульской</t>
  </si>
  <si>
    <t>функциональная кровать, противопролежневый матрац, питательные зонды для подопечного Эльвира Рангулова</t>
  </si>
  <si>
    <t>противопролежневая мазь для подопечного Саши Хана</t>
  </si>
  <si>
    <t xml:space="preserve">проживание в г. Москва для прохождения обследования подопечного Артура Миллера и его сопровождающей мамы </t>
  </si>
  <si>
    <t>кислородный концентратор, увлажнитель дыхательных смесей, откашливатель, аппарат ИВЛ с держателем и тележкой для подопечной Ирины Метляевой</t>
  </si>
  <si>
    <t>кислородный концентратор</t>
  </si>
  <si>
    <t>препараты для подготовки к трансплантации костного мозга для подопечного Савелия Пичкалева</t>
  </si>
  <si>
    <t>генетический анализ для подопечной Вики Трапезниковой</t>
  </si>
  <si>
    <t>генетический анализ для подопечной Оли Гарифулловой</t>
  </si>
  <si>
    <t>печать листовок для акции "Чудо в счет"</t>
  </si>
  <si>
    <t>организация акции на Кубке мира по прыжкам с трамплина в г.Чайковский (изготовление браслетов, ГСМ)</t>
  </si>
  <si>
    <t>функциональная кровать, противопролежневый матрац для подопечного Данила Бурдина</t>
  </si>
  <si>
    <t>пульсоксиметр для оснащения краевой СКЖ</t>
  </si>
  <si>
    <t>противопролежневая мазь для подопечного Тимура Шафигулина</t>
  </si>
  <si>
    <t>журналы регистрации и учета</t>
  </si>
  <si>
    <t>шпатели, весы, крем, повязки, датчики к пульсоксиметрам, мешки Амбу для оснащения СКЖ</t>
  </si>
  <si>
    <t>аспирационные зонды для подопечного Антона Белоусова</t>
  </si>
  <si>
    <t>откашливатель, аппарат НИВЛ для подопечного Саши Лабутина</t>
  </si>
  <si>
    <t>клапаны для аппаратов ИВЛ для подопечных Антона Воробьева, Дианы Бобылевой, Ирины Метляевой, Алисы Шардиной</t>
  </si>
  <si>
    <t>покупка оборудования и расходных материалов для подопечных фонда</t>
  </si>
  <si>
    <t>услуги по доставке оборудования для подопечного Саши Лушникова</t>
  </si>
  <si>
    <t>изготовление толстовок</t>
  </si>
  <si>
    <t>такси для подопечных и их сопровождающих от вокзала/аэропорта до центров прохождения обследования и обратно</t>
  </si>
  <si>
    <t>проживание в г. Санкт-Петербург и г.Москва для прохождения обследования подопечной Маши Осокиной и ее сопровождающей мамы</t>
  </si>
  <si>
    <t xml:space="preserve">ж/д билеты в г.Москва для проведения обследования и операции для подопечного Захара Дружинина и его сопровождающих отца и врача </t>
  </si>
  <si>
    <t>авиабилеты для операции в г.Москва для подопечной Вики Кокшаровой и ее сопровождающей мамы</t>
  </si>
  <si>
    <t xml:space="preserve">авиабилеты из г.Москва в г.Пермь после проведения обследования для подопечного Артема Мусалимова и его сопровождающей мамы </t>
  </si>
  <si>
    <t>лечебные мази, авиабилеты в Москву для обследования и консультации в г.Москва для подопечной Наташи Долматовой и ее сопровождающих родителей</t>
  </si>
  <si>
    <t>авиабилеты из г.Берлин (Германия) в г.Пермь после проведения операции для подопечного Артема Воложанинова и его сопровождающих</t>
  </si>
  <si>
    <t>Расходы благотворительного фонда "Дедморозим" // март 2019</t>
  </si>
  <si>
    <t>Потрачено в марте на помощь подопечным фонда "Дедморозим"</t>
  </si>
  <si>
    <t>оплата услуг специалистов службы (координатор семей, психологи, юрист, соц.работник) - средства
Фонда президентских грантов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</si>
</sst>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5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5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customWidth="1"/>
    <col min="2" max="2" width="23.7109375" customWidth="1"/>
    <col min="3" max="3" width="14" customWidth="1"/>
    <col min="4" max="4" width="56.140625" customWidth="1"/>
    <col min="6" max="6" width="18.85546875" customWidth="1"/>
    <col min="8" max="8" width="18.85546875" customWidth="1"/>
  </cols>
  <sheetData>
    <row r="1" spans="1:41" ht="15.75" x14ac:dyDescent="0.25">
      <c r="A1" s="24" t="s">
        <v>85</v>
      </c>
      <c r="B1" s="24"/>
      <c r="C1" s="24"/>
      <c r="D1" s="24"/>
    </row>
    <row r="2" spans="1:41" x14ac:dyDescent="0.25">
      <c r="A2" s="1"/>
      <c r="B2" s="1"/>
      <c r="C2" s="1"/>
      <c r="D2" s="1"/>
    </row>
    <row r="3" spans="1:41" ht="29.25" customHeight="1" x14ac:dyDescent="0.25">
      <c r="A3" s="25" t="s">
        <v>86</v>
      </c>
      <c r="B3" s="25"/>
      <c r="C3" s="2">
        <f>A11+A21+A60+A68+A77+A87+A97+A105+A111+A119+A129+A135+'Организация чудес'!A11</f>
        <v>5998314.2700000005</v>
      </c>
      <c r="D3" s="1"/>
    </row>
    <row r="4" spans="1:41" x14ac:dyDescent="0.25">
      <c r="C4" s="1"/>
      <c r="D4" s="1"/>
    </row>
    <row r="5" spans="1:41" x14ac:dyDescent="0.25">
      <c r="A5" s="26" t="s">
        <v>11</v>
      </c>
      <c r="B5" s="26"/>
      <c r="C5" s="26"/>
      <c r="D5" s="26"/>
    </row>
    <row r="6" spans="1:41" ht="29.1" customHeight="1" x14ac:dyDescent="0.25">
      <c r="A6" s="4">
        <v>50791.64</v>
      </c>
      <c r="B6" s="33" t="s">
        <v>34</v>
      </c>
      <c r="C6" s="34"/>
      <c r="D6" s="35"/>
    </row>
    <row r="7" spans="1:41" ht="15" customHeight="1" x14ac:dyDescent="0.25">
      <c r="A7" s="4">
        <v>11810.3</v>
      </c>
      <c r="B7" s="33" t="s">
        <v>26</v>
      </c>
      <c r="C7" s="34"/>
      <c r="D7" s="35"/>
    </row>
    <row r="8" spans="1:41" x14ac:dyDescent="0.25">
      <c r="A8" s="9">
        <v>17541.29</v>
      </c>
      <c r="B8" s="27" t="s">
        <v>16</v>
      </c>
      <c r="C8" s="27"/>
      <c r="D8" s="2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x14ac:dyDescent="0.25">
      <c r="A9" s="9">
        <v>14030.21</v>
      </c>
      <c r="B9" s="27" t="s">
        <v>17</v>
      </c>
      <c r="C9" s="27"/>
      <c r="D9" s="27"/>
      <c r="H9" s="19"/>
      <c r="I9" s="14"/>
      <c r="J9" s="15"/>
      <c r="K9" s="15"/>
      <c r="L9" s="15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x14ac:dyDescent="0.25">
      <c r="A10" s="9">
        <v>10481.74</v>
      </c>
      <c r="B10" s="32" t="s">
        <v>15</v>
      </c>
      <c r="C10" s="32"/>
      <c r="D10" s="32"/>
      <c r="H10" s="19"/>
      <c r="I10" s="14"/>
      <c r="J10" s="15"/>
      <c r="K10" s="15"/>
      <c r="L10" s="1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x14ac:dyDescent="0.25">
      <c r="A11" s="7">
        <f>SUM(A6:A10)</f>
        <v>104655.18000000001</v>
      </c>
      <c r="B11" s="36" t="s">
        <v>1</v>
      </c>
      <c r="C11" s="36"/>
      <c r="D11" s="36"/>
      <c r="H11" s="19"/>
      <c r="I11" s="14"/>
      <c r="J11" s="15"/>
      <c r="K11" s="15"/>
      <c r="L11" s="1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x14ac:dyDescent="0.25">
      <c r="H12" s="19"/>
      <c r="I12" s="14"/>
      <c r="J12" s="15"/>
      <c r="K12" s="15"/>
      <c r="L12" s="1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x14ac:dyDescent="0.25">
      <c r="A13" s="26" t="s">
        <v>5</v>
      </c>
      <c r="B13" s="26"/>
      <c r="C13" s="26"/>
      <c r="D13" s="26"/>
      <c r="H13" s="19"/>
      <c r="I13" s="14"/>
      <c r="J13" s="15"/>
      <c r="K13" s="15"/>
      <c r="L13" s="15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25">
      <c r="A14" s="4">
        <f>60000+10000+4500+5000</f>
        <v>79500</v>
      </c>
      <c r="B14" s="29" t="s">
        <v>37</v>
      </c>
      <c r="C14" s="30"/>
      <c r="D14" s="31"/>
      <c r="H14" s="19"/>
      <c r="I14" s="14"/>
      <c r="J14" s="15"/>
      <c r="K14" s="15"/>
      <c r="L14" s="15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x14ac:dyDescent="0.25">
      <c r="A15" s="4">
        <v>3577.44</v>
      </c>
      <c r="B15" s="37" t="s">
        <v>27</v>
      </c>
      <c r="C15" s="38"/>
      <c r="D15" s="39"/>
      <c r="H15" s="19"/>
      <c r="I15" s="14"/>
      <c r="J15" s="15"/>
      <c r="K15" s="15"/>
      <c r="L15" s="1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x14ac:dyDescent="0.25">
      <c r="A16" s="4">
        <v>1925</v>
      </c>
      <c r="B16" s="29" t="s">
        <v>35</v>
      </c>
      <c r="C16" s="30"/>
      <c r="D16" s="31"/>
      <c r="H16" s="19"/>
      <c r="I16" s="14"/>
      <c r="J16" s="15"/>
      <c r="K16" s="15"/>
      <c r="L16" s="15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x14ac:dyDescent="0.25">
      <c r="A17" s="4">
        <v>1201</v>
      </c>
      <c r="B17" s="29" t="s">
        <v>36</v>
      </c>
      <c r="C17" s="30"/>
      <c r="D17" s="31"/>
      <c r="H17" s="19"/>
      <c r="I17" s="14"/>
      <c r="J17" s="15"/>
      <c r="K17" s="15"/>
      <c r="L17" s="15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x14ac:dyDescent="0.25">
      <c r="A18" s="9">
        <v>21356.5</v>
      </c>
      <c r="B18" s="27" t="s">
        <v>16</v>
      </c>
      <c r="C18" s="27"/>
      <c r="D18" s="27"/>
      <c r="H18" s="19"/>
      <c r="I18" s="14"/>
      <c r="J18" s="15"/>
      <c r="K18" s="15"/>
      <c r="L18" s="15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x14ac:dyDescent="0.25">
      <c r="A19" s="9">
        <v>14030.21</v>
      </c>
      <c r="B19" s="27" t="s">
        <v>17</v>
      </c>
      <c r="C19" s="27"/>
      <c r="D19" s="27"/>
      <c r="H19" s="19"/>
      <c r="I19" s="14"/>
      <c r="J19" s="15"/>
      <c r="K19" s="15"/>
      <c r="L19" s="15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x14ac:dyDescent="0.25">
      <c r="A20" s="9">
        <f>1660+11748.39</f>
        <v>13408.39</v>
      </c>
      <c r="B20" s="32" t="s">
        <v>15</v>
      </c>
      <c r="C20" s="32"/>
      <c r="D20" s="32"/>
      <c r="H20" s="19"/>
      <c r="I20" s="14"/>
      <c r="J20" s="15"/>
      <c r="K20" s="15"/>
      <c r="L20" s="15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5">
      <c r="A21" s="8">
        <f>SUM(A14:A20)</f>
        <v>134998.53999999998</v>
      </c>
      <c r="B21" s="28" t="s">
        <v>1</v>
      </c>
      <c r="C21" s="28"/>
      <c r="D21" s="28"/>
      <c r="H21" s="19"/>
      <c r="I21" s="14"/>
      <c r="J21" s="15"/>
      <c r="K21" s="15"/>
      <c r="L21" s="1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5">
      <c r="H22" s="19"/>
      <c r="I22" s="14"/>
      <c r="J22" s="15"/>
      <c r="K22" s="15"/>
      <c r="L22" s="1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5">
      <c r="A23" s="26" t="s">
        <v>39</v>
      </c>
      <c r="B23" s="26"/>
      <c r="C23" s="26"/>
      <c r="D23" s="26"/>
      <c r="F23" s="10"/>
      <c r="G23" s="10"/>
      <c r="H23" s="13"/>
      <c r="I23" s="1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ht="30" customHeight="1" x14ac:dyDescent="0.25">
      <c r="A24" s="20">
        <f>41000+124382.55+410000+437704.8</f>
        <v>1013087.3500000001</v>
      </c>
      <c r="B24" s="21" t="s">
        <v>60</v>
      </c>
      <c r="C24" s="22"/>
      <c r="D24" s="23"/>
      <c r="F24" s="10"/>
      <c r="G24" s="10"/>
    </row>
    <row r="25" spans="1:41" x14ac:dyDescent="0.25">
      <c r="A25" s="4">
        <v>757000</v>
      </c>
      <c r="B25" s="21" t="s">
        <v>62</v>
      </c>
      <c r="C25" s="22"/>
      <c r="D25" s="23"/>
      <c r="F25" s="10"/>
      <c r="G25" s="10"/>
    </row>
    <row r="26" spans="1:41" x14ac:dyDescent="0.25">
      <c r="A26" s="4">
        <v>640000</v>
      </c>
      <c r="B26" s="21" t="s">
        <v>73</v>
      </c>
      <c r="C26" s="22"/>
      <c r="D26" s="23"/>
      <c r="F26" s="10"/>
      <c r="G26" s="10"/>
    </row>
    <row r="27" spans="1:41" x14ac:dyDescent="0.25">
      <c r="A27" s="20">
        <v>389660.81</v>
      </c>
      <c r="B27" s="21" t="s">
        <v>75</v>
      </c>
      <c r="C27" s="22"/>
      <c r="D27" s="23"/>
      <c r="F27" s="10"/>
      <c r="G27" s="10"/>
    </row>
    <row r="28" spans="1:41" x14ac:dyDescent="0.25">
      <c r="A28" s="4">
        <v>61600</v>
      </c>
      <c r="B28" s="21" t="s">
        <v>52</v>
      </c>
      <c r="C28" s="22"/>
      <c r="D28" s="23"/>
      <c r="F28" s="10"/>
      <c r="G28" s="10"/>
    </row>
    <row r="29" spans="1:41" ht="29.25" customHeight="1" x14ac:dyDescent="0.25">
      <c r="A29" s="20">
        <f>52500+3850</f>
        <v>56350</v>
      </c>
      <c r="B29" s="21" t="s">
        <v>57</v>
      </c>
      <c r="C29" s="22"/>
      <c r="D29" s="23"/>
      <c r="F29" s="10"/>
      <c r="G29" s="10"/>
    </row>
    <row r="30" spans="1:41" ht="30.75" customHeight="1" x14ac:dyDescent="0.25">
      <c r="A30" s="20">
        <v>51929</v>
      </c>
      <c r="B30" s="21" t="s">
        <v>84</v>
      </c>
      <c r="C30" s="22"/>
      <c r="D30" s="23"/>
      <c r="F30" s="10"/>
      <c r="G30" s="10"/>
    </row>
    <row r="31" spans="1:41" x14ac:dyDescent="0.25">
      <c r="A31" s="4">
        <f>25000+25000</f>
        <v>50000</v>
      </c>
      <c r="B31" s="21" t="s">
        <v>53</v>
      </c>
      <c r="C31" s="22"/>
      <c r="D31" s="23"/>
      <c r="F31" s="10"/>
      <c r="G31" s="10"/>
    </row>
    <row r="32" spans="1:41" x14ac:dyDescent="0.25">
      <c r="A32" s="4">
        <f>41000</f>
        <v>41000</v>
      </c>
      <c r="B32" s="21" t="s">
        <v>54</v>
      </c>
      <c r="C32" s="22"/>
      <c r="D32" s="23"/>
      <c r="F32" s="10"/>
      <c r="G32" s="10"/>
    </row>
    <row r="33" spans="1:41" x14ac:dyDescent="0.25">
      <c r="A33" s="4">
        <v>40000</v>
      </c>
      <c r="B33" s="21" t="s">
        <v>51</v>
      </c>
      <c r="C33" s="22"/>
      <c r="D33" s="23"/>
      <c r="F33" s="10"/>
      <c r="G33" s="10"/>
    </row>
    <row r="34" spans="1:41" x14ac:dyDescent="0.25">
      <c r="A34" s="4">
        <v>40000</v>
      </c>
      <c r="B34" s="21" t="s">
        <v>63</v>
      </c>
      <c r="C34" s="22"/>
      <c r="D34" s="23"/>
      <c r="F34" s="10"/>
      <c r="G34" s="10"/>
    </row>
    <row r="35" spans="1:41" x14ac:dyDescent="0.25">
      <c r="A35" s="4">
        <v>35000</v>
      </c>
      <c r="B35" s="21" t="s">
        <v>50</v>
      </c>
      <c r="C35" s="22"/>
      <c r="D35" s="23"/>
      <c r="F35" s="10"/>
      <c r="G35" s="10"/>
    </row>
    <row r="36" spans="1:41" x14ac:dyDescent="0.25">
      <c r="A36" s="4">
        <v>35000</v>
      </c>
      <c r="B36" s="21" t="s">
        <v>64</v>
      </c>
      <c r="C36" s="22"/>
      <c r="D36" s="23"/>
      <c r="F36" s="10"/>
      <c r="G36" s="10"/>
    </row>
    <row r="37" spans="1:41" ht="30" customHeight="1" x14ac:dyDescent="0.25">
      <c r="A37" s="20">
        <f>6272+21471.3+3319</f>
        <v>31062.3</v>
      </c>
      <c r="B37" s="52" t="s">
        <v>56</v>
      </c>
      <c r="C37" s="53"/>
      <c r="D37" s="54"/>
      <c r="F37" s="10"/>
      <c r="G37" s="10"/>
    </row>
    <row r="38" spans="1:41" ht="30" customHeight="1" x14ac:dyDescent="0.25">
      <c r="A38" s="20">
        <v>31011.599999999999</v>
      </c>
      <c r="B38" s="40" t="s">
        <v>74</v>
      </c>
      <c r="C38" s="41"/>
      <c r="D38" s="42"/>
      <c r="F38" s="10"/>
      <c r="G38" s="10"/>
    </row>
    <row r="39" spans="1:41" ht="30" customHeight="1" x14ac:dyDescent="0.25">
      <c r="A39" s="4">
        <f>3367.09+21496.5+5370</f>
        <v>30233.59</v>
      </c>
      <c r="B39" s="40" t="s">
        <v>83</v>
      </c>
      <c r="C39" s="41"/>
      <c r="D39" s="42"/>
      <c r="F39" s="10"/>
      <c r="G39" s="10"/>
    </row>
    <row r="40" spans="1:41" ht="29.25" customHeight="1" x14ac:dyDescent="0.25">
      <c r="A40" s="20">
        <f>30000</f>
        <v>30000</v>
      </c>
      <c r="B40" s="40" t="s">
        <v>59</v>
      </c>
      <c r="C40" s="41"/>
      <c r="D40" s="42"/>
      <c r="F40" s="10"/>
      <c r="G40" s="10"/>
    </row>
    <row r="41" spans="1:41" x14ac:dyDescent="0.25">
      <c r="A41" s="4">
        <v>30000</v>
      </c>
      <c r="B41" s="21" t="s">
        <v>67</v>
      </c>
      <c r="C41" s="22"/>
      <c r="D41" s="23"/>
      <c r="F41" s="10"/>
      <c r="G41" s="10"/>
    </row>
    <row r="42" spans="1:41" x14ac:dyDescent="0.25">
      <c r="A42" s="4">
        <v>13028.81</v>
      </c>
      <c r="B42" s="21" t="s">
        <v>49</v>
      </c>
      <c r="C42" s="22"/>
      <c r="D42" s="23"/>
      <c r="F42" s="10"/>
      <c r="G42" s="10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1:41" ht="30" customHeight="1" x14ac:dyDescent="0.25">
      <c r="A43" s="20">
        <f>11094</f>
        <v>11094</v>
      </c>
      <c r="B43" s="21" t="s">
        <v>82</v>
      </c>
      <c r="C43" s="22"/>
      <c r="D43" s="23"/>
      <c r="F43" s="10"/>
      <c r="G43" s="10"/>
      <c r="H43" s="13"/>
      <c r="I43" s="13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 x14ac:dyDescent="0.25">
      <c r="A44" s="4">
        <f>10603</f>
        <v>10603</v>
      </c>
      <c r="B44" s="21" t="s">
        <v>81</v>
      </c>
      <c r="C44" s="22"/>
      <c r="D44" s="23"/>
      <c r="F44" s="10"/>
      <c r="G44" s="10"/>
      <c r="H44" s="13"/>
      <c r="I44" s="13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1:41" x14ac:dyDescent="0.25">
      <c r="A45" s="4">
        <f>8850+1350</f>
        <v>10200</v>
      </c>
      <c r="B45" s="40" t="s">
        <v>77</v>
      </c>
      <c r="C45" s="41"/>
      <c r="D45" s="42"/>
      <c r="F45" s="10"/>
      <c r="G45" s="10"/>
      <c r="H45" s="13"/>
      <c r="I45" s="13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1:41" ht="29.25" customHeight="1" x14ac:dyDescent="0.25">
      <c r="A46" s="20">
        <f>5800+3555.26</f>
        <v>9355.26</v>
      </c>
      <c r="B46" s="21" t="s">
        <v>66</v>
      </c>
      <c r="C46" s="22"/>
      <c r="D46" s="23"/>
      <c r="F46" s="10"/>
      <c r="G46" s="10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1:41" x14ac:dyDescent="0.25">
      <c r="A47" s="4">
        <v>9000</v>
      </c>
      <c r="B47" s="21" t="s">
        <v>55</v>
      </c>
      <c r="C47" s="22"/>
      <c r="D47" s="23"/>
      <c r="F47" s="10"/>
      <c r="G47" s="10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ht="30" customHeight="1" x14ac:dyDescent="0.25">
      <c r="A48" s="20">
        <v>7533.2</v>
      </c>
      <c r="B48" s="21" t="s">
        <v>80</v>
      </c>
      <c r="C48" s="22"/>
      <c r="D48" s="23"/>
      <c r="F48" s="10"/>
      <c r="G48" s="10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1:41" ht="29.25" customHeight="1" x14ac:dyDescent="0.25">
      <c r="A49" s="20">
        <v>7000</v>
      </c>
      <c r="B49" s="40" t="s">
        <v>79</v>
      </c>
      <c r="C49" s="41"/>
      <c r="D49" s="42"/>
      <c r="F49" s="10"/>
      <c r="G49" s="10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1:41" x14ac:dyDescent="0.25">
      <c r="A50" s="4">
        <v>6090</v>
      </c>
      <c r="B50" s="21" t="s">
        <v>69</v>
      </c>
      <c r="C50" s="22"/>
      <c r="D50" s="23"/>
      <c r="F50" s="10"/>
      <c r="G50" s="10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 x14ac:dyDescent="0.25">
      <c r="A51" s="4">
        <v>4486</v>
      </c>
      <c r="B51" s="21" t="s">
        <v>58</v>
      </c>
      <c r="C51" s="22"/>
      <c r="D51" s="23"/>
    </row>
    <row r="52" spans="1:41" ht="30" customHeight="1" x14ac:dyDescent="0.25">
      <c r="A52" s="20">
        <f>3270.72</f>
        <v>3270.72</v>
      </c>
      <c r="B52" s="21" t="s">
        <v>33</v>
      </c>
      <c r="C52" s="22"/>
      <c r="D52" s="23"/>
      <c r="F52" s="10"/>
      <c r="G52" s="10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1:41" x14ac:dyDescent="0.25">
      <c r="A53" s="4">
        <v>2550</v>
      </c>
      <c r="B53" s="40" t="s">
        <v>72</v>
      </c>
      <c r="C53" s="41"/>
      <c r="D53" s="42"/>
      <c r="F53" s="10"/>
      <c r="G53" s="10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1:41" x14ac:dyDescent="0.25">
      <c r="A54" s="4">
        <f>2223</f>
        <v>2223</v>
      </c>
      <c r="B54" s="21" t="s">
        <v>76</v>
      </c>
      <c r="C54" s="22"/>
      <c r="D54" s="23"/>
      <c r="F54" s="10"/>
      <c r="G54" s="10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1:41" x14ac:dyDescent="0.25">
      <c r="A55" s="4">
        <v>1360</v>
      </c>
      <c r="B55" s="21" t="s">
        <v>65</v>
      </c>
      <c r="C55" s="22"/>
      <c r="D55" s="23"/>
      <c r="F55" s="10"/>
      <c r="G55" s="10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1:41" ht="30" customHeight="1" x14ac:dyDescent="0.25">
      <c r="A56" s="20">
        <f>142+209+190+286</f>
        <v>827</v>
      </c>
      <c r="B56" s="21" t="s">
        <v>78</v>
      </c>
      <c r="C56" s="22"/>
      <c r="D56" s="23"/>
      <c r="F56" s="10"/>
      <c r="G56" s="10"/>
      <c r="H56" s="13"/>
      <c r="I56" s="13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1:41" ht="15" customHeight="1" x14ac:dyDescent="0.25">
      <c r="A57" s="9">
        <v>21356.5</v>
      </c>
      <c r="B57" s="27" t="s">
        <v>16</v>
      </c>
      <c r="C57" s="27"/>
      <c r="D57" s="27"/>
      <c r="F57" s="11"/>
    </row>
    <row r="58" spans="1:41" x14ac:dyDescent="0.25">
      <c r="A58" s="9">
        <f>4000+14030.21</f>
        <v>18030.21</v>
      </c>
      <c r="B58" s="27" t="s">
        <v>17</v>
      </c>
      <c r="C58" s="27"/>
      <c r="D58" s="27"/>
      <c r="F58" s="11"/>
    </row>
    <row r="59" spans="1:41" x14ac:dyDescent="0.25">
      <c r="A59" s="9">
        <f>1328+11748.39</f>
        <v>13076.39</v>
      </c>
      <c r="B59" s="32" t="s">
        <v>15</v>
      </c>
      <c r="C59" s="32"/>
      <c r="D59" s="32"/>
      <c r="F59" s="12"/>
    </row>
    <row r="60" spans="1:41" x14ac:dyDescent="0.25">
      <c r="A60" s="8">
        <f>SUM(A24:A59)</f>
        <v>3514018.74</v>
      </c>
      <c r="B60" s="28" t="s">
        <v>1</v>
      </c>
      <c r="C60" s="28"/>
      <c r="D60" s="28"/>
    </row>
    <row r="62" spans="1:41" x14ac:dyDescent="0.25">
      <c r="A62" s="26" t="s">
        <v>18</v>
      </c>
      <c r="B62" s="26"/>
      <c r="C62" s="26"/>
      <c r="D62" s="26"/>
    </row>
    <row r="63" spans="1:41" x14ac:dyDescent="0.25">
      <c r="A63" s="4">
        <v>580000</v>
      </c>
      <c r="B63" s="33" t="s">
        <v>19</v>
      </c>
      <c r="C63" s="34"/>
      <c r="D63" s="35"/>
    </row>
    <row r="64" spans="1:41" x14ac:dyDescent="0.25">
      <c r="A64" s="4">
        <v>80600</v>
      </c>
      <c r="B64" s="33" t="s">
        <v>45</v>
      </c>
      <c r="C64" s="34"/>
      <c r="D64" s="35"/>
    </row>
    <row r="65" spans="1:4" ht="15" customHeight="1" x14ac:dyDescent="0.25">
      <c r="A65" s="9">
        <v>42713</v>
      </c>
      <c r="B65" s="27" t="s">
        <v>16</v>
      </c>
      <c r="C65" s="27"/>
      <c r="D65" s="27"/>
    </row>
    <row r="66" spans="1:4" ht="15" customHeight="1" x14ac:dyDescent="0.25">
      <c r="A66" s="9">
        <v>14030.21</v>
      </c>
      <c r="B66" s="27" t="s">
        <v>17</v>
      </c>
      <c r="C66" s="27"/>
      <c r="D66" s="27"/>
    </row>
    <row r="67" spans="1:4" x14ac:dyDescent="0.25">
      <c r="A67" s="9">
        <v>18838.75</v>
      </c>
      <c r="B67" s="32" t="s">
        <v>15</v>
      </c>
      <c r="C67" s="32"/>
      <c r="D67" s="32"/>
    </row>
    <row r="68" spans="1:4" x14ac:dyDescent="0.25">
      <c r="A68" s="8">
        <f>SUM(A63:A67)</f>
        <v>736181.96</v>
      </c>
      <c r="B68" s="43" t="s">
        <v>1</v>
      </c>
      <c r="C68" s="44"/>
      <c r="D68" s="45"/>
    </row>
    <row r="69" spans="1:4" s="13" customFormat="1" x14ac:dyDescent="0.25">
      <c r="A69" s="14"/>
      <c r="B69" s="15"/>
      <c r="C69" s="15"/>
      <c r="D69" s="15"/>
    </row>
    <row r="70" spans="1:4" s="13" customFormat="1" x14ac:dyDescent="0.25">
      <c r="A70" s="26" t="s">
        <v>20</v>
      </c>
      <c r="B70" s="26"/>
      <c r="C70" s="26"/>
      <c r="D70" s="26"/>
    </row>
    <row r="71" spans="1:4" s="13" customFormat="1" x14ac:dyDescent="0.25">
      <c r="A71" s="4">
        <v>39000</v>
      </c>
      <c r="B71" s="49" t="s">
        <v>46</v>
      </c>
      <c r="C71" s="50"/>
      <c r="D71" s="51"/>
    </row>
    <row r="72" spans="1:4" s="13" customFormat="1" x14ac:dyDescent="0.25">
      <c r="A72" s="4">
        <f>9007.5+16850+1001+2070</f>
        <v>28928.5</v>
      </c>
      <c r="B72" s="50" t="s">
        <v>71</v>
      </c>
      <c r="C72" s="50"/>
      <c r="D72" s="51"/>
    </row>
    <row r="73" spans="1:4" s="13" customFormat="1" ht="15" customHeight="1" x14ac:dyDescent="0.25">
      <c r="A73" s="4">
        <v>15000</v>
      </c>
      <c r="B73" s="50" t="s">
        <v>68</v>
      </c>
      <c r="C73" s="50"/>
      <c r="D73" s="51"/>
    </row>
    <row r="74" spans="1:4" s="13" customFormat="1" x14ac:dyDescent="0.25">
      <c r="A74" s="67" t="s">
        <v>24</v>
      </c>
      <c r="B74" s="68"/>
      <c r="C74" s="68"/>
      <c r="D74" s="69"/>
    </row>
    <row r="75" spans="1:4" s="13" customFormat="1" x14ac:dyDescent="0.25">
      <c r="A75" s="9">
        <v>14030.21</v>
      </c>
      <c r="B75" s="27" t="s">
        <v>17</v>
      </c>
      <c r="C75" s="27"/>
      <c r="D75" s="27"/>
    </row>
    <row r="76" spans="1:4" s="13" customFormat="1" x14ac:dyDescent="0.25">
      <c r="A76" s="9">
        <v>4658.03</v>
      </c>
      <c r="B76" s="32" t="s">
        <v>15</v>
      </c>
      <c r="C76" s="32"/>
      <c r="D76" s="32"/>
    </row>
    <row r="77" spans="1:4" s="13" customFormat="1" x14ac:dyDescent="0.25">
      <c r="A77" s="8">
        <f>SUM(A71:A76)</f>
        <v>101616.73999999999</v>
      </c>
      <c r="B77" s="43" t="s">
        <v>1</v>
      </c>
      <c r="C77" s="44"/>
      <c r="D77" s="45"/>
    </row>
    <row r="78" spans="1:4" s="13" customFormat="1" x14ac:dyDescent="0.25">
      <c r="A78" s="14"/>
      <c r="B78" s="15"/>
      <c r="C78" s="15"/>
      <c r="D78" s="15"/>
    </row>
    <row r="79" spans="1:4" s="13" customFormat="1" x14ac:dyDescent="0.25">
      <c r="A79" s="26" t="s">
        <v>21</v>
      </c>
      <c r="B79" s="26"/>
      <c r="C79" s="26"/>
      <c r="D79" s="26"/>
    </row>
    <row r="80" spans="1:4" s="13" customFormat="1" x14ac:dyDescent="0.25">
      <c r="A80" s="4">
        <v>42272</v>
      </c>
      <c r="B80" s="33" t="s">
        <v>47</v>
      </c>
      <c r="C80" s="34"/>
      <c r="D80" s="35"/>
    </row>
    <row r="81" spans="1:41" ht="15" customHeight="1" x14ac:dyDescent="0.25">
      <c r="A81" s="4">
        <v>41000</v>
      </c>
      <c r="B81" s="46" t="s">
        <v>61</v>
      </c>
      <c r="C81" s="47"/>
      <c r="D81" s="48"/>
      <c r="F81" s="10"/>
      <c r="G81" s="10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spans="1:41" s="13" customFormat="1" x14ac:dyDescent="0.25">
      <c r="A82" s="4">
        <v>969.4</v>
      </c>
      <c r="B82" s="33" t="s">
        <v>48</v>
      </c>
      <c r="C82" s="34"/>
      <c r="D82" s="35"/>
    </row>
    <row r="83" spans="1:41" s="13" customFormat="1" ht="15" customHeight="1" x14ac:dyDescent="0.25">
      <c r="A83" s="4">
        <v>288</v>
      </c>
      <c r="B83" s="33" t="s">
        <v>70</v>
      </c>
      <c r="C83" s="34"/>
      <c r="D83" s="35"/>
    </row>
    <row r="84" spans="1:41" s="13" customFormat="1" x14ac:dyDescent="0.25">
      <c r="A84" s="67" t="s">
        <v>24</v>
      </c>
      <c r="B84" s="68"/>
      <c r="C84" s="68"/>
      <c r="D84" s="69"/>
    </row>
    <row r="85" spans="1:41" s="13" customFormat="1" x14ac:dyDescent="0.25">
      <c r="A85" s="9">
        <v>14030.21</v>
      </c>
      <c r="B85" s="27" t="s">
        <v>17</v>
      </c>
      <c r="C85" s="27"/>
      <c r="D85" s="27"/>
    </row>
    <row r="86" spans="1:41" s="13" customFormat="1" x14ac:dyDescent="0.25">
      <c r="A86" s="9">
        <v>4658.03</v>
      </c>
      <c r="B86" s="32" t="s">
        <v>15</v>
      </c>
      <c r="C86" s="32"/>
      <c r="D86" s="32"/>
    </row>
    <row r="87" spans="1:41" s="13" customFormat="1" x14ac:dyDescent="0.25">
      <c r="A87" s="8">
        <f>SUM(A80:A86)</f>
        <v>103217.63999999998</v>
      </c>
      <c r="B87" s="43" t="s">
        <v>1</v>
      </c>
      <c r="C87" s="44"/>
      <c r="D87" s="45"/>
    </row>
    <row r="88" spans="1:41" x14ac:dyDescent="0.25">
      <c r="A88" s="14"/>
      <c r="B88" s="15"/>
      <c r="C88" s="15"/>
      <c r="D88" s="15"/>
    </row>
    <row r="89" spans="1:41" x14ac:dyDescent="0.25">
      <c r="A89" s="26" t="s">
        <v>4</v>
      </c>
      <c r="B89" s="26"/>
      <c r="C89" s="26"/>
      <c r="D89" s="26"/>
    </row>
    <row r="90" spans="1:41" x14ac:dyDescent="0.25">
      <c r="A90" s="4">
        <v>45558.31</v>
      </c>
      <c r="B90" s="70" t="s">
        <v>29</v>
      </c>
      <c r="C90" s="71"/>
      <c r="D90" s="72"/>
    </row>
    <row r="91" spans="1:41" x14ac:dyDescent="0.25">
      <c r="A91" s="4">
        <v>9966.43</v>
      </c>
      <c r="B91" s="27" t="s">
        <v>30</v>
      </c>
      <c r="C91" s="27"/>
      <c r="D91" s="27"/>
    </row>
    <row r="92" spans="1:41" x14ac:dyDescent="0.25">
      <c r="A92" s="4">
        <v>8640</v>
      </c>
      <c r="B92" s="64" t="s">
        <v>31</v>
      </c>
      <c r="C92" s="65"/>
      <c r="D92" s="66"/>
    </row>
    <row r="93" spans="1:41" x14ac:dyDescent="0.25">
      <c r="A93" s="4">
        <v>1418.7</v>
      </c>
      <c r="B93" s="64" t="s">
        <v>40</v>
      </c>
      <c r="C93" s="65"/>
      <c r="D93" s="66"/>
    </row>
    <row r="94" spans="1:41" ht="15" customHeight="1" x14ac:dyDescent="0.25">
      <c r="A94" s="9">
        <v>13333.33</v>
      </c>
      <c r="B94" s="27" t="s">
        <v>16</v>
      </c>
      <c r="C94" s="27"/>
      <c r="D94" s="27"/>
    </row>
    <row r="95" spans="1:41" ht="15" customHeight="1" x14ac:dyDescent="0.25">
      <c r="A95" s="9">
        <v>14030.21</v>
      </c>
      <c r="B95" s="27" t="s">
        <v>17</v>
      </c>
      <c r="C95" s="27"/>
      <c r="D95" s="27"/>
    </row>
    <row r="96" spans="1:41" x14ac:dyDescent="0.25">
      <c r="A96" s="9">
        <v>9084.7000000000007</v>
      </c>
      <c r="B96" s="32" t="s">
        <v>15</v>
      </c>
      <c r="C96" s="32"/>
      <c r="D96" s="32"/>
    </row>
    <row r="97" spans="1:4" x14ac:dyDescent="0.25">
      <c r="A97" s="7">
        <f>SUM(A90:A96)</f>
        <v>102031.68000000001</v>
      </c>
      <c r="B97" s="36" t="s">
        <v>1</v>
      </c>
      <c r="C97" s="36"/>
      <c r="D97" s="36"/>
    </row>
    <row r="98" spans="1:4" x14ac:dyDescent="0.25">
      <c r="A98" s="3"/>
      <c r="B98" s="6"/>
      <c r="C98" s="6"/>
      <c r="D98" s="5"/>
    </row>
    <row r="99" spans="1:4" ht="16.5" customHeight="1" x14ac:dyDescent="0.25">
      <c r="A99" s="26" t="s">
        <v>22</v>
      </c>
      <c r="B99" s="26"/>
      <c r="C99" s="26"/>
      <c r="D99" s="26"/>
    </row>
    <row r="100" spans="1:4" ht="30" customHeight="1" x14ac:dyDescent="0.25">
      <c r="A100" s="20">
        <v>75000</v>
      </c>
      <c r="B100" s="64" t="s">
        <v>87</v>
      </c>
      <c r="C100" s="65"/>
      <c r="D100" s="66"/>
    </row>
    <row r="101" spans="1:4" x14ac:dyDescent="0.25">
      <c r="A101" s="4">
        <v>26990</v>
      </c>
      <c r="B101" s="64" t="s">
        <v>32</v>
      </c>
      <c r="C101" s="65"/>
      <c r="D101" s="66"/>
    </row>
    <row r="102" spans="1:4" x14ac:dyDescent="0.25">
      <c r="A102" s="9">
        <v>13333.33</v>
      </c>
      <c r="B102" s="27" t="s">
        <v>16</v>
      </c>
      <c r="C102" s="27"/>
      <c r="D102" s="27"/>
    </row>
    <row r="103" spans="1:4" ht="15" customHeight="1" x14ac:dyDescent="0.25">
      <c r="A103" s="9">
        <v>14030.21</v>
      </c>
      <c r="B103" s="27" t="s">
        <v>17</v>
      </c>
      <c r="C103" s="27"/>
      <c r="D103" s="27"/>
    </row>
    <row r="104" spans="1:4" x14ac:dyDescent="0.25">
      <c r="A104" s="9">
        <f>9084.7+24900</f>
        <v>33984.699999999997</v>
      </c>
      <c r="B104" s="32" t="s">
        <v>15</v>
      </c>
      <c r="C104" s="32"/>
      <c r="D104" s="32"/>
    </row>
    <row r="105" spans="1:4" x14ac:dyDescent="0.25">
      <c r="A105" s="7">
        <f>SUM(A100:A104)</f>
        <v>163338.23999999999</v>
      </c>
      <c r="B105" s="36" t="s">
        <v>1</v>
      </c>
      <c r="C105" s="36"/>
      <c r="D105" s="36"/>
    </row>
    <row r="106" spans="1:4" x14ac:dyDescent="0.25">
      <c r="A106" s="3"/>
      <c r="B106" s="6"/>
      <c r="C106" s="6"/>
      <c r="D106" s="5"/>
    </row>
    <row r="107" spans="1:4" ht="14.25" customHeight="1" x14ac:dyDescent="0.25">
      <c r="A107" s="26" t="s">
        <v>0</v>
      </c>
      <c r="B107" s="26"/>
      <c r="C107" s="26"/>
      <c r="D107" s="26"/>
    </row>
    <row r="108" spans="1:4" x14ac:dyDescent="0.25">
      <c r="A108" s="9">
        <v>17125</v>
      </c>
      <c r="B108" s="27" t="s">
        <v>16</v>
      </c>
      <c r="C108" s="27"/>
      <c r="D108" s="27"/>
    </row>
    <row r="109" spans="1:4" ht="15" customHeight="1" x14ac:dyDescent="0.25">
      <c r="A109" s="9">
        <v>14030.21</v>
      </c>
      <c r="B109" s="27" t="s">
        <v>17</v>
      </c>
      <c r="C109" s="27"/>
      <c r="D109" s="27"/>
    </row>
    <row r="110" spans="1:4" x14ac:dyDescent="0.25">
      <c r="A110" s="9">
        <v>10343.530000000001</v>
      </c>
      <c r="B110" s="32" t="s">
        <v>15</v>
      </c>
      <c r="C110" s="32"/>
      <c r="D110" s="32"/>
    </row>
    <row r="111" spans="1:4" x14ac:dyDescent="0.25">
      <c r="A111" s="7">
        <f>SUM(A108:A110)</f>
        <v>41498.74</v>
      </c>
      <c r="B111" s="36" t="s">
        <v>1</v>
      </c>
      <c r="C111" s="36"/>
      <c r="D111" s="36"/>
    </row>
    <row r="112" spans="1:4" x14ac:dyDescent="0.25">
      <c r="C112" s="1"/>
      <c r="D112" s="1"/>
    </row>
    <row r="113" spans="1:4" x14ac:dyDescent="0.25">
      <c r="A113" s="26" t="s">
        <v>23</v>
      </c>
      <c r="B113" s="26"/>
      <c r="C113" s="26"/>
      <c r="D113" s="26"/>
    </row>
    <row r="114" spans="1:4" x14ac:dyDescent="0.25">
      <c r="A114" s="4">
        <v>508748.83</v>
      </c>
      <c r="B114" s="32" t="s">
        <v>28</v>
      </c>
      <c r="C114" s="32"/>
      <c r="D114" s="32"/>
    </row>
    <row r="115" spans="1:4" x14ac:dyDescent="0.25">
      <c r="A115" s="4">
        <v>2000</v>
      </c>
      <c r="B115" s="61" t="s">
        <v>41</v>
      </c>
      <c r="C115" s="62"/>
      <c r="D115" s="63"/>
    </row>
    <row r="116" spans="1:4" x14ac:dyDescent="0.25">
      <c r="A116" s="9">
        <v>17125</v>
      </c>
      <c r="B116" s="27" t="s">
        <v>16</v>
      </c>
      <c r="C116" s="27"/>
      <c r="D116" s="27"/>
    </row>
    <row r="117" spans="1:4" x14ac:dyDescent="0.25">
      <c r="A117" s="9">
        <v>14030.21</v>
      </c>
      <c r="B117" s="27" t="s">
        <v>17</v>
      </c>
      <c r="C117" s="27"/>
      <c r="D117" s="27"/>
    </row>
    <row r="118" spans="1:4" x14ac:dyDescent="0.25">
      <c r="A118" s="9">
        <f>34187.15+10343.53</f>
        <v>44530.68</v>
      </c>
      <c r="B118" s="32" t="s">
        <v>15</v>
      </c>
      <c r="C118" s="32"/>
      <c r="D118" s="32"/>
    </row>
    <row r="119" spans="1:4" x14ac:dyDescent="0.25">
      <c r="A119" s="7">
        <f>SUM(A114:A118)</f>
        <v>586434.72000000009</v>
      </c>
      <c r="B119" s="36" t="s">
        <v>1</v>
      </c>
      <c r="C119" s="36"/>
      <c r="D119" s="36"/>
    </row>
    <row r="120" spans="1:4" ht="15" customHeight="1" x14ac:dyDescent="0.25"/>
    <row r="121" spans="1:4" ht="15" customHeight="1" x14ac:dyDescent="0.25">
      <c r="A121" s="55" t="s">
        <v>10</v>
      </c>
      <c r="B121" s="56"/>
      <c r="C121" s="56"/>
      <c r="D121" s="57"/>
    </row>
    <row r="122" spans="1:4" ht="15" customHeight="1" x14ac:dyDescent="0.25">
      <c r="A122" s="4">
        <v>20384</v>
      </c>
      <c r="B122" s="33" t="s">
        <v>43</v>
      </c>
      <c r="C122" s="34"/>
      <c r="D122" s="35"/>
    </row>
    <row r="123" spans="1:4" ht="14.25" customHeight="1" x14ac:dyDescent="0.25">
      <c r="A123" s="4">
        <v>16240</v>
      </c>
      <c r="B123" s="33" t="s">
        <v>25</v>
      </c>
      <c r="C123" s="34"/>
      <c r="D123" s="35"/>
    </row>
    <row r="124" spans="1:4" ht="29.25" customHeight="1" x14ac:dyDescent="0.25">
      <c r="A124" s="4">
        <v>15000</v>
      </c>
      <c r="B124" s="33" t="s">
        <v>44</v>
      </c>
      <c r="C124" s="34"/>
      <c r="D124" s="35"/>
    </row>
    <row r="125" spans="1:4" ht="15" customHeight="1" x14ac:dyDescent="0.25">
      <c r="A125" s="4">
        <v>4160</v>
      </c>
      <c r="B125" s="33" t="s">
        <v>42</v>
      </c>
      <c r="C125" s="34"/>
      <c r="D125" s="35"/>
    </row>
    <row r="126" spans="1:4" x14ac:dyDescent="0.25">
      <c r="A126" s="9">
        <v>17541.29</v>
      </c>
      <c r="B126" s="27" t="s">
        <v>16</v>
      </c>
      <c r="C126" s="27"/>
      <c r="D126" s="27"/>
    </row>
    <row r="127" spans="1:4" x14ac:dyDescent="0.25">
      <c r="A127" s="9">
        <v>14030.21</v>
      </c>
      <c r="B127" s="27" t="s">
        <v>17</v>
      </c>
      <c r="C127" s="27"/>
      <c r="D127" s="27"/>
    </row>
    <row r="128" spans="1:4" x14ac:dyDescent="0.25">
      <c r="A128" s="9">
        <v>10481.74</v>
      </c>
      <c r="B128" s="32" t="s">
        <v>15</v>
      </c>
      <c r="C128" s="32"/>
      <c r="D128" s="32"/>
    </row>
    <row r="129" spans="1:4" ht="15" customHeight="1" x14ac:dyDescent="0.25">
      <c r="A129" s="7">
        <f>SUM(A122:A128)</f>
        <v>97837.24</v>
      </c>
      <c r="B129" s="36" t="s">
        <v>1</v>
      </c>
      <c r="C129" s="36"/>
      <c r="D129" s="36"/>
    </row>
    <row r="130" spans="1:4" ht="15" customHeight="1" x14ac:dyDescent="0.25"/>
    <row r="131" spans="1:4" x14ac:dyDescent="0.25">
      <c r="A131" s="55" t="s">
        <v>6</v>
      </c>
      <c r="B131" s="56"/>
      <c r="C131" s="56"/>
      <c r="D131" s="57"/>
    </row>
    <row r="132" spans="1:4" x14ac:dyDescent="0.25">
      <c r="A132" s="9">
        <v>13333.33</v>
      </c>
      <c r="B132" s="27" t="s">
        <v>16</v>
      </c>
      <c r="C132" s="27"/>
      <c r="D132" s="27"/>
    </row>
    <row r="133" spans="1:4" ht="15" customHeight="1" x14ac:dyDescent="0.25">
      <c r="A133" s="9">
        <v>14030.21</v>
      </c>
      <c r="B133" s="27" t="s">
        <v>17</v>
      </c>
      <c r="C133" s="27"/>
      <c r="D133" s="27"/>
    </row>
    <row r="134" spans="1:4" ht="15" customHeight="1" x14ac:dyDescent="0.25">
      <c r="A134" s="9">
        <v>9084.7000000000007</v>
      </c>
      <c r="B134" s="32" t="s">
        <v>15</v>
      </c>
      <c r="C134" s="32"/>
      <c r="D134" s="32"/>
    </row>
    <row r="135" spans="1:4" ht="15" customHeight="1" x14ac:dyDescent="0.25">
      <c r="A135" s="7">
        <f>SUM(A132:A134)</f>
        <v>36448.240000000005</v>
      </c>
      <c r="B135" s="58" t="s">
        <v>1</v>
      </c>
      <c r="C135" s="59"/>
      <c r="D135" s="60"/>
    </row>
  </sheetData>
  <sortState ref="A24:B57">
    <sortCondition ref="A24"/>
  </sortState>
  <mergeCells count="122">
    <mergeCell ref="B93:D93"/>
    <mergeCell ref="B90:D90"/>
    <mergeCell ref="B91:D91"/>
    <mergeCell ref="B92:D92"/>
    <mergeCell ref="B85:D85"/>
    <mergeCell ref="A79:D79"/>
    <mergeCell ref="B75:D75"/>
    <mergeCell ref="B76:D76"/>
    <mergeCell ref="B77:D77"/>
    <mergeCell ref="B83:D83"/>
    <mergeCell ref="B82:D82"/>
    <mergeCell ref="B86:D86"/>
    <mergeCell ref="B87:D87"/>
    <mergeCell ref="B133:D133"/>
    <mergeCell ref="B135:D135"/>
    <mergeCell ref="A121:D121"/>
    <mergeCell ref="B123:D123"/>
    <mergeCell ref="B134:D134"/>
    <mergeCell ref="B129:D129"/>
    <mergeCell ref="B132:D132"/>
    <mergeCell ref="B126:D126"/>
    <mergeCell ref="B127:D127"/>
    <mergeCell ref="B128:D128"/>
    <mergeCell ref="B122:D122"/>
    <mergeCell ref="B125:D125"/>
    <mergeCell ref="B124:D124"/>
    <mergeCell ref="B39:D39"/>
    <mergeCell ref="B33:D33"/>
    <mergeCell ref="B34:D34"/>
    <mergeCell ref="B31:D31"/>
    <mergeCell ref="B30:D30"/>
    <mergeCell ref="B29:D29"/>
    <mergeCell ref="B28:D28"/>
    <mergeCell ref="B26:D26"/>
    <mergeCell ref="A131:D131"/>
    <mergeCell ref="B117:D117"/>
    <mergeCell ref="B118:D118"/>
    <mergeCell ref="B102:D102"/>
    <mergeCell ref="B103:D103"/>
    <mergeCell ref="B104:D104"/>
    <mergeCell ref="B105:D105"/>
    <mergeCell ref="A113:D113"/>
    <mergeCell ref="B114:D114"/>
    <mergeCell ref="A107:D107"/>
    <mergeCell ref="B111:D111"/>
    <mergeCell ref="B109:D109"/>
    <mergeCell ref="B110:D110"/>
    <mergeCell ref="B108:D108"/>
    <mergeCell ref="B115:D115"/>
    <mergeCell ref="B100:D100"/>
    <mergeCell ref="B119:D119"/>
    <mergeCell ref="B68:D68"/>
    <mergeCell ref="A62:D62"/>
    <mergeCell ref="B66:D66"/>
    <mergeCell ref="B80:D80"/>
    <mergeCell ref="B63:D63"/>
    <mergeCell ref="B51:D51"/>
    <mergeCell ref="A70:D70"/>
    <mergeCell ref="B58:D58"/>
    <mergeCell ref="B81:D81"/>
    <mergeCell ref="B71:D71"/>
    <mergeCell ref="B67:D67"/>
    <mergeCell ref="B72:D72"/>
    <mergeCell ref="B73:D73"/>
    <mergeCell ref="B95:D95"/>
    <mergeCell ref="B97:D97"/>
    <mergeCell ref="B96:D96"/>
    <mergeCell ref="A99:D99"/>
    <mergeCell ref="B101:D101"/>
    <mergeCell ref="B116:D116"/>
    <mergeCell ref="B94:D94"/>
    <mergeCell ref="A74:D74"/>
    <mergeCell ref="A84:D84"/>
    <mergeCell ref="A89:D89"/>
    <mergeCell ref="B57:D57"/>
    <mergeCell ref="B65:D65"/>
    <mergeCell ref="B42:D42"/>
    <mergeCell ref="B45:D45"/>
    <mergeCell ref="B53:D53"/>
    <mergeCell ref="B56:D56"/>
    <mergeCell ref="B64:D64"/>
    <mergeCell ref="B25:D25"/>
    <mergeCell ref="B44:D44"/>
    <mergeCell ref="B35:D35"/>
    <mergeCell ref="B40:D40"/>
    <mergeCell ref="B59:D59"/>
    <mergeCell ref="B38:D38"/>
    <mergeCell ref="B43:D43"/>
    <mergeCell ref="B36:D36"/>
    <mergeCell ref="B41:D41"/>
    <mergeCell ref="B49:D49"/>
    <mergeCell ref="B52:D52"/>
    <mergeCell ref="B48:D48"/>
    <mergeCell ref="B50:D50"/>
    <mergeCell ref="B55:D55"/>
    <mergeCell ref="B32:D32"/>
    <mergeCell ref="B47:D47"/>
    <mergeCell ref="B60:D60"/>
    <mergeCell ref="B24:D24"/>
    <mergeCell ref="B54:D54"/>
    <mergeCell ref="B27:D27"/>
    <mergeCell ref="A1:D1"/>
    <mergeCell ref="A3:B3"/>
    <mergeCell ref="A23:D23"/>
    <mergeCell ref="A13:D13"/>
    <mergeCell ref="B19:D19"/>
    <mergeCell ref="B21:D21"/>
    <mergeCell ref="B16:D16"/>
    <mergeCell ref="B20:D20"/>
    <mergeCell ref="B7:D7"/>
    <mergeCell ref="A5:D5"/>
    <mergeCell ref="B9:D9"/>
    <mergeCell ref="B11:D11"/>
    <mergeCell ref="B6:D6"/>
    <mergeCell ref="B10:D10"/>
    <mergeCell ref="B8:D8"/>
    <mergeCell ref="B18:D18"/>
    <mergeCell ref="B17:D17"/>
    <mergeCell ref="B15:D15"/>
    <mergeCell ref="B14:D14"/>
    <mergeCell ref="B46:D46"/>
    <mergeCell ref="B37:D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/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26" t="s">
        <v>2</v>
      </c>
      <c r="B2" s="26"/>
      <c r="C2" s="26"/>
      <c r="D2" s="26"/>
    </row>
    <row r="3" spans="1:14" x14ac:dyDescent="0.25">
      <c r="A3" s="4">
        <f>5349.34</f>
        <v>5349.34</v>
      </c>
      <c r="B3" s="32" t="s">
        <v>7</v>
      </c>
      <c r="C3" s="32"/>
      <c r="D3" s="32"/>
    </row>
    <row r="4" spans="1:14" x14ac:dyDescent="0.25">
      <c r="A4" s="4">
        <f>14943.05+46250</f>
        <v>61193.05</v>
      </c>
      <c r="B4" s="27" t="s">
        <v>38</v>
      </c>
      <c r="C4" s="27"/>
      <c r="D4" s="27"/>
    </row>
    <row r="5" spans="1:14" x14ac:dyDescent="0.25">
      <c r="A5" s="4">
        <f>16695.49</f>
        <v>16695.490000000002</v>
      </c>
      <c r="B5" s="27" t="s">
        <v>12</v>
      </c>
      <c r="C5" s="27"/>
      <c r="D5" s="27"/>
    </row>
    <row r="6" spans="1:14" x14ac:dyDescent="0.25">
      <c r="A6" s="4">
        <f>8326.23</f>
        <v>8326.23</v>
      </c>
      <c r="B6" s="73" t="s">
        <v>9</v>
      </c>
      <c r="C6" s="73"/>
      <c r="D6" s="73"/>
    </row>
    <row r="7" spans="1:14" x14ac:dyDescent="0.25">
      <c r="A7" s="4">
        <v>10205.709999999999</v>
      </c>
      <c r="B7" s="32" t="s">
        <v>8</v>
      </c>
      <c r="C7" s="32"/>
      <c r="D7" s="32"/>
    </row>
    <row r="8" spans="1:14" x14ac:dyDescent="0.25">
      <c r="A8" s="9">
        <v>81743.539999999994</v>
      </c>
      <c r="B8" s="32" t="s">
        <v>14</v>
      </c>
      <c r="C8" s="32"/>
      <c r="D8" s="32"/>
      <c r="K8" s="16"/>
      <c r="L8" s="16"/>
      <c r="N8" s="16"/>
    </row>
    <row r="9" spans="1:14" x14ac:dyDescent="0.25">
      <c r="A9" s="9">
        <f>7464+31956</f>
        <v>39420</v>
      </c>
      <c r="B9" s="32" t="s">
        <v>13</v>
      </c>
      <c r="C9" s="32"/>
      <c r="D9" s="32"/>
      <c r="J9" s="16"/>
      <c r="K9" s="16"/>
      <c r="L9" s="16"/>
      <c r="M9" s="16"/>
    </row>
    <row r="10" spans="1:14" x14ac:dyDescent="0.25">
      <c r="A10" s="9">
        <f>15355+10609.39+27138.86</f>
        <v>53103.25</v>
      </c>
      <c r="B10" s="32" t="s">
        <v>15</v>
      </c>
      <c r="C10" s="32"/>
      <c r="D10" s="32"/>
      <c r="K10" s="16"/>
      <c r="L10" s="16"/>
      <c r="M10" s="16"/>
    </row>
    <row r="11" spans="1:14" x14ac:dyDescent="0.25">
      <c r="A11" s="8">
        <f>SUM(A3:A10)</f>
        <v>276036.61</v>
      </c>
      <c r="B11" s="28" t="s">
        <v>3</v>
      </c>
      <c r="C11" s="28"/>
      <c r="D11" s="28"/>
    </row>
    <row r="16" spans="1:14" x14ac:dyDescent="0.25">
      <c r="G16" s="17"/>
      <c r="H16" s="17"/>
    </row>
    <row r="17" spans="9:11" x14ac:dyDescent="0.25">
      <c r="I17" s="18"/>
      <c r="J17" s="18"/>
      <c r="K17" s="18"/>
    </row>
    <row r="18" spans="9:11" x14ac:dyDescent="0.25">
      <c r="I18" s="18"/>
      <c r="J18" s="18"/>
      <c r="K18" s="18"/>
    </row>
    <row r="19" spans="9:11" x14ac:dyDescent="0.25">
      <c r="I19" s="18"/>
      <c r="J19" s="18"/>
      <c r="K19" s="18"/>
    </row>
    <row r="20" spans="9:11" x14ac:dyDescent="0.25">
      <c r="I20" s="18"/>
      <c r="J20" s="18"/>
      <c r="K20" s="18"/>
    </row>
    <row r="21" spans="9:11" x14ac:dyDescent="0.25">
      <c r="I21" s="18"/>
      <c r="J21" s="18"/>
      <c r="K21" s="18"/>
    </row>
    <row r="22" spans="9:11" x14ac:dyDescent="0.25">
      <c r="I22" s="18"/>
      <c r="J22" s="18"/>
      <c r="K22" s="18"/>
    </row>
    <row r="23" spans="9:11" x14ac:dyDescent="0.25">
      <c r="I23" s="18"/>
      <c r="J23" s="18"/>
      <c r="K23" s="18"/>
    </row>
    <row r="24" spans="9:11" x14ac:dyDescent="0.25">
      <c r="I24" s="18"/>
      <c r="J24" s="18"/>
      <c r="K24" s="18"/>
    </row>
    <row r="25" spans="9:11" x14ac:dyDescent="0.25">
      <c r="I25" s="18"/>
      <c r="J25" s="18"/>
      <c r="K25" s="18"/>
    </row>
  </sheetData>
  <mergeCells count="10">
    <mergeCell ref="B11:D11"/>
    <mergeCell ref="A2:D2"/>
    <mergeCell ref="B7:D7"/>
    <mergeCell ref="B3:D3"/>
    <mergeCell ref="B8:D8"/>
    <mergeCell ref="B9:D9"/>
    <mergeCell ref="B10:D10"/>
    <mergeCell ref="B4:D4"/>
    <mergeCell ref="B6:D6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Dedmorozim</cp:lastModifiedBy>
  <dcterms:created xsi:type="dcterms:W3CDTF">2018-02-28T19:38:51Z</dcterms:created>
  <dcterms:modified xsi:type="dcterms:W3CDTF">2019-04-25T06:55:47Z</dcterms:modified>
</cp:coreProperties>
</file>