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9\сайт\июнь\"/>
    </mc:Choice>
  </mc:AlternateContent>
  <bookViews>
    <workbookView xWindow="0" yWindow="0" windowWidth="20490" windowHeight="7050"/>
  </bookViews>
  <sheets>
    <sheet name="Работа проектов и служб" sheetId="1" r:id="rId1"/>
    <sheet name="Организация чудес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1" i="4" l="1"/>
  <c r="A4" i="4"/>
  <c r="A10" i="4"/>
  <c r="A9" i="4"/>
  <c r="A108" i="1" l="1"/>
  <c r="A94" i="1" l="1"/>
  <c r="A90" i="1"/>
  <c r="A50" i="1"/>
  <c r="A49" i="1"/>
  <c r="A11" i="1"/>
  <c r="A100" i="1"/>
  <c r="A119" i="1"/>
  <c r="A125" i="1"/>
  <c r="A86" i="1"/>
  <c r="A62" i="1"/>
  <c r="A27" i="1"/>
  <c r="A15" i="1"/>
  <c r="A124" i="1"/>
  <c r="A118" i="1"/>
  <c r="A107" i="1"/>
  <c r="A99" i="1"/>
  <c r="A93" i="1"/>
  <c r="A85" i="1"/>
  <c r="A77" i="1"/>
  <c r="A76" i="1"/>
  <c r="A71" i="1"/>
  <c r="A70" i="1"/>
  <c r="A61" i="1"/>
  <c r="A26" i="1"/>
  <c r="A14" i="1"/>
  <c r="A123" i="1"/>
  <c r="A117" i="1"/>
  <c r="A106" i="1"/>
  <c r="A98" i="1"/>
  <c r="A92" i="1"/>
  <c r="A84" i="1"/>
  <c r="A60" i="1"/>
  <c r="A48" i="1"/>
  <c r="A25" i="1"/>
  <c r="A13" i="1"/>
  <c r="A101" i="1" l="1"/>
  <c r="A12" i="4" l="1"/>
  <c r="D3" i="1" s="1"/>
  <c r="A16" i="1" l="1"/>
  <c r="A28" i="1"/>
  <c r="A120" i="1"/>
  <c r="A87" i="1"/>
  <c r="A126" i="1" l="1"/>
  <c r="A78" i="1" l="1"/>
  <c r="A63" i="1"/>
  <c r="A109" i="1" l="1"/>
  <c r="A95" i="1"/>
  <c r="A72" i="1" l="1"/>
  <c r="A51" i="1" l="1"/>
</calcChain>
</file>

<file path=xl/sharedStrings.xml><?xml version="1.0" encoding="utf-8"?>
<sst xmlns="http://schemas.openxmlformats.org/spreadsheetml/2006/main" count="124" uniqueCount="79">
  <si>
    <t>проект "Больничные мамы"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</si>
  <si>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</si>
  <si>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</si>
  <si>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</si>
  <si>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</si>
  <si>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</si>
  <si>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</si>
  <si>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услуги операторов связи: работа горячей линии, доступ в интернет в офисе</t>
  </si>
  <si>
    <t>коммунальные платежи за офис</t>
  </si>
  <si>
    <t>проект "Стань Дедом Морозом!"</t>
  </si>
  <si>
    <t>проект "Вернуть будущее"</t>
  </si>
  <si>
    <t>банковское обслуживание</t>
  </si>
  <si>
    <t xml:space="preserve">бухгалтерское обслуживание </t>
  </si>
  <si>
    <t xml:space="preserve">управление фондом </t>
  </si>
  <si>
    <t>страховые взносы и НДФЛ</t>
  </si>
  <si>
    <t>расходы на содержание проекта (з/п координатора)</t>
  </si>
  <si>
    <t>расходы на содержание проекта (пропаганда и финансирование чудес)</t>
  </si>
  <si>
    <t>проект "Больше жизни"</t>
  </si>
  <si>
    <t>Служба качества жизни (СКЖ)</t>
  </si>
  <si>
    <t>Служба проката</t>
  </si>
  <si>
    <t>Служба сохранения семей</t>
  </si>
  <si>
    <t>Служба заботы</t>
  </si>
  <si>
    <t>расходы на содержание проекта (з/п координатора) - финансируется за счет АНО "Сами"</t>
  </si>
  <si>
    <t>оплата услуг сиделок, сопровождающих детей в стационарах</t>
  </si>
  <si>
    <t>средства гигиены, детское питание и медикаменты для подопечных проекта</t>
  </si>
  <si>
    <t>продукты для подопечных проекта</t>
  </si>
  <si>
    <t>транспортные расходы (з/п водителя, ТО, ГСМ, такси)</t>
  </si>
  <si>
    <t>проект "Скорая чудес"</t>
  </si>
  <si>
    <t>оплата услуг специалистов службы (координатор семей, психологи, юрист, соц.работник) - средства
Фонда президентских грантов</t>
  </si>
  <si>
    <t>расходы на ГСМ для поездок СКЖ в территории края</t>
  </si>
  <si>
    <t>Потрачено в мае на помощь подопечным фонда "Дедморозим"</t>
  </si>
  <si>
    <t>проведение семинара "Забота с уважением" для сотрудников ДДИ п.Рудничный и г.Оса и сотрудников СКЖ</t>
  </si>
  <si>
    <t>доставка биообразцов потенциальных доноров на HLA-типирование в г. Казань и в г. Москва</t>
  </si>
  <si>
    <t>оплата услуг сиделок, сопровождающих детей с неизлечимыми заболеваниями на дому</t>
  </si>
  <si>
    <t>Расходы благотворительного фонда "Дедморозим" // июнь 2019</t>
  </si>
  <si>
    <t>командировка координатора проекта в Москву на круглый стол</t>
  </si>
  <si>
    <t>аренда квартиры для подопечной Никитиной Эльвиры</t>
  </si>
  <si>
    <t>расходы на ГСМ</t>
  </si>
  <si>
    <t>цветы педагогам на выпускной подопечных из Кунгурского техникума-интерната</t>
  </si>
  <si>
    <t>оплата создания 3D макета "Трогательное путешествие в театр"</t>
  </si>
  <si>
    <t>покупка пробирок для забора биообразцов потенциальных доноров</t>
  </si>
  <si>
    <t>изготовление формы для волонтеров</t>
  </si>
  <si>
    <t>изготовление полиграфической продукции (буклеты, сертификаты, ролл-апы)</t>
  </si>
  <si>
    <t>оплата работы лаборантов</t>
  </si>
  <si>
    <t>исполнение желаний подопечных СКЖ (монитор для Горшкова Димы, компьютер для Винокурова Максима)</t>
  </si>
  <si>
    <t>организация мероприятия Чудофест для подопечных СКЖ</t>
  </si>
  <si>
    <t>детское питание для пациента отделения паллиативной помощи в ГБУЗ ПК ДКБ №13</t>
  </si>
  <si>
    <t>оплата спутникого телевидения в отделении паллиативной помощи в ГБУЗ ПК ДКБ №13</t>
  </si>
  <si>
    <t>командирка координатора проекта</t>
  </si>
  <si>
    <t>размещение вакансии на сервисе HH.ru</t>
  </si>
  <si>
    <t>покупка офисной техники для сотрудников</t>
  </si>
  <si>
    <t>оплата работы номера горячей линии</t>
  </si>
  <si>
    <t>аренда квартиры для подопечной семьи</t>
  </si>
  <si>
    <t>организация Бала выпускников-2019 (печать фотографий, покупка рамок)</t>
  </si>
  <si>
    <t>покупка диабетического питания для воспитанника СРЦН г.Перми</t>
  </si>
  <si>
    <t>авиабилеты в г.Пермь для воспитанницы после реабилитации и сотрудника ЦПД г.Перми для детей с ОВЗ</t>
  </si>
  <si>
    <t>поездка в ЦПД г.Горнозаводска для проведения праздника по случаям окончания учебного года и юбилея учреждения</t>
  </si>
  <si>
    <t>изготовление формы для волонтерского отряда ЦПД г.Краснокамска</t>
  </si>
  <si>
    <t>заправка балона гелием, покупка мыльных пузырей</t>
  </si>
  <si>
    <t>канцелярия, вода, офисная орг.техника и ее обслуживание (в т.ч. ПО)</t>
  </si>
  <si>
    <t>аудиторские услуги</t>
  </si>
  <si>
    <t>аппарат НИВЛ, откашливатель и расходные материалы для подопечной Евы Вихаревой</t>
  </si>
  <si>
    <t>шприцы, зонды для подопечного Саши Хана</t>
  </si>
  <si>
    <t>препарат "Сабрилл" для подопечной Миланы Лазор</t>
  </si>
  <si>
    <t>салфетки для трахеостомы, зонды, шприцы, маска для подопечного Левы Ташкинова</t>
  </si>
  <si>
    <t>авиабилеты в г.Москва из г.Пермь для обследования для подопечного Даниэля Гамова и его сопровождающей мамы</t>
  </si>
  <si>
    <t>лампа-облучатель для подопечной Вики Габдурахмановой</t>
  </si>
  <si>
    <t>лампа-облучатель, зонды, шприцы для подопечного Артема Онучина</t>
  </si>
  <si>
    <t>гастростомические трубки для подопечных Вани Кувалдина и Вики Габдурахмановой</t>
  </si>
  <si>
    <t>мешки Амбу для подопечных (на склад)</t>
  </si>
  <si>
    <t>маски к откашливателю (на склад)</t>
  </si>
  <si>
    <t>зонды для подопечного Ильназа Мустаева</t>
  </si>
  <si>
    <t>зонды, катетеры для подопечного Богдана Морозова</t>
  </si>
  <si>
    <t>аспиратор, зонды, шприцы для подопечной Вероники Колмогорцевой</t>
  </si>
  <si>
    <t>сервисы по размещению сообщений для жертвователей фонда</t>
  </si>
  <si>
    <t>поздравление подопечного с днем рождения</t>
  </si>
  <si>
    <t>печать полиграфии</t>
  </si>
  <si>
    <t>доставка биобразцов пациентов детского онкоцентра для обследования</t>
  </si>
  <si>
    <t>расшифровка ЭЭГ, проводимого воспитанникам ДДИ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</si>
</sst>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/>
    <xf numFmtId="2" fontId="0" fillId="4" borderId="1" xfId="0" applyNumberFormat="1" applyFill="1" applyBorder="1" applyAlignment="1">
      <alignment vertical="center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2" fontId="0" fillId="0" borderId="0" xfId="0" applyNumberFormat="1" applyBorder="1"/>
    <xf numFmtId="2" fontId="4" fillId="4" borderId="1" xfId="0" applyNumberFormat="1" applyFont="1" applyFill="1" applyBorder="1" applyAlignment="1">
      <alignment vertical="center"/>
    </xf>
    <xf numFmtId="2" fontId="4" fillId="4" borderId="1" xfId="0" applyNumberFormat="1" applyFont="1" applyFill="1" applyBorder="1"/>
    <xf numFmtId="164" fontId="3" fillId="2" borderId="0" xfId="0" applyNumberFormat="1" applyFont="1" applyFill="1" applyAlignment="1">
      <alignment horizontal="center" vertical="center"/>
    </xf>
    <xf numFmtId="0" fontId="0" fillId="5" borderId="1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0" fillId="5" borderId="2" xfId="0" applyFill="1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6" borderId="2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0" fillId="0" borderId="2" xfId="0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6"/>
  <sheetViews>
    <sheetView tabSelected="1" workbookViewId="0">
      <selection sqref="A1:D1"/>
    </sheetView>
  </sheetViews>
  <sheetFormatPr defaultColWidth="8.85546875" defaultRowHeight="15" x14ac:dyDescent="0.25"/>
  <cols>
    <col min="1" max="1" width="13.7109375" customWidth="1"/>
    <col min="2" max="2" width="23.7109375" customWidth="1"/>
    <col min="3" max="3" width="35.28515625" customWidth="1"/>
    <col min="4" max="4" width="25.5703125" customWidth="1"/>
    <col min="6" max="6" width="18.85546875" customWidth="1"/>
    <col min="8" max="8" width="18.85546875" customWidth="1"/>
  </cols>
  <sheetData>
    <row r="1" spans="1:41" ht="15.75" x14ac:dyDescent="0.25">
      <c r="A1" s="61" t="s">
        <v>34</v>
      </c>
      <c r="B1" s="61"/>
      <c r="C1" s="61"/>
      <c r="D1" s="61"/>
    </row>
    <row r="2" spans="1:41" x14ac:dyDescent="0.25">
      <c r="A2" s="1"/>
      <c r="B2" s="1"/>
      <c r="C2" s="1"/>
      <c r="D2" s="1"/>
    </row>
    <row r="3" spans="1:41" x14ac:dyDescent="0.25">
      <c r="A3" s="32" t="s">
        <v>30</v>
      </c>
      <c r="B3" s="32"/>
      <c r="C3" s="32"/>
      <c r="D3" s="25">
        <f>A16+A28+A51+A63+A72+A78+A87+A95+A101+A109+A120+A126+'Организация чудес'!A12</f>
        <v>3167546.16</v>
      </c>
    </row>
    <row r="4" spans="1:41" x14ac:dyDescent="0.25">
      <c r="C4" s="1"/>
      <c r="D4" s="1"/>
    </row>
    <row r="5" spans="1:41" x14ac:dyDescent="0.25">
      <c r="A5" s="27" t="s">
        <v>10</v>
      </c>
      <c r="B5" s="27"/>
      <c r="C5" s="27"/>
      <c r="D5" s="27"/>
    </row>
    <row r="6" spans="1:41" ht="15" customHeight="1" x14ac:dyDescent="0.25">
      <c r="A6" s="3">
        <v>114011</v>
      </c>
      <c r="B6" s="54" t="s">
        <v>31</v>
      </c>
      <c r="C6" s="49"/>
      <c r="D6" s="50"/>
    </row>
    <row r="7" spans="1:41" ht="15" customHeight="1" x14ac:dyDescent="0.25">
      <c r="A7" s="3">
        <v>102500</v>
      </c>
      <c r="B7" s="54" t="s">
        <v>39</v>
      </c>
      <c r="C7" s="49"/>
      <c r="D7" s="50"/>
    </row>
    <row r="8" spans="1:41" ht="15" customHeight="1" x14ac:dyDescent="0.25">
      <c r="A8" s="3">
        <v>13200</v>
      </c>
      <c r="B8" s="42" t="s">
        <v>36</v>
      </c>
      <c r="C8" s="43"/>
      <c r="D8" s="44"/>
    </row>
    <row r="9" spans="1:41" ht="15" customHeight="1" x14ac:dyDescent="0.25">
      <c r="A9" s="3">
        <v>12844</v>
      </c>
      <c r="B9" s="42" t="s">
        <v>35</v>
      </c>
      <c r="C9" s="43"/>
      <c r="D9" s="44"/>
    </row>
    <row r="10" spans="1:41" ht="15" customHeight="1" x14ac:dyDescent="0.25">
      <c r="A10" s="3">
        <v>4133.5</v>
      </c>
      <c r="B10" s="42" t="s">
        <v>37</v>
      </c>
      <c r="C10" s="43"/>
      <c r="D10" s="44"/>
    </row>
    <row r="11" spans="1:41" ht="15" customHeight="1" x14ac:dyDescent="0.25">
      <c r="A11" s="3">
        <f>2763.22</f>
        <v>2763.22</v>
      </c>
      <c r="B11" s="42" t="s">
        <v>78</v>
      </c>
      <c r="C11" s="43"/>
      <c r="D11" s="44"/>
    </row>
    <row r="12" spans="1:41" ht="15" customHeight="1" x14ac:dyDescent="0.25">
      <c r="A12" s="3">
        <v>1100</v>
      </c>
      <c r="B12" s="42" t="s">
        <v>38</v>
      </c>
      <c r="C12" s="43"/>
      <c r="D12" s="44"/>
    </row>
    <row r="13" spans="1:41" x14ac:dyDescent="0.25">
      <c r="A13" s="8">
        <f>29784.03</f>
        <v>29784.03</v>
      </c>
      <c r="B13" s="26" t="s">
        <v>15</v>
      </c>
      <c r="C13" s="26"/>
      <c r="D13" s="26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</row>
    <row r="14" spans="1:41" x14ac:dyDescent="0.25">
      <c r="A14" s="8">
        <f>16729.3</f>
        <v>16729.3</v>
      </c>
      <c r="B14" s="26" t="s">
        <v>16</v>
      </c>
      <c r="C14" s="26"/>
      <c r="D14" s="26"/>
      <c r="H14" s="17"/>
      <c r="I14" s="12"/>
      <c r="J14" s="13"/>
      <c r="K14" s="13"/>
      <c r="L14" s="13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</row>
    <row r="15" spans="1:41" x14ac:dyDescent="0.25">
      <c r="A15" s="8">
        <f>6384.06+17860.49</f>
        <v>24244.550000000003</v>
      </c>
      <c r="B15" s="28" t="s">
        <v>14</v>
      </c>
      <c r="C15" s="28"/>
      <c r="D15" s="28"/>
      <c r="H15" s="17"/>
      <c r="I15" s="12"/>
      <c r="J15" s="13"/>
      <c r="K15" s="13"/>
      <c r="L15" s="13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</row>
    <row r="16" spans="1:41" x14ac:dyDescent="0.25">
      <c r="A16" s="6">
        <f>SUM(A6:A15)</f>
        <v>321309.59999999998</v>
      </c>
      <c r="B16" s="45" t="s">
        <v>1</v>
      </c>
      <c r="C16" s="45"/>
      <c r="D16" s="45"/>
      <c r="H16" s="17"/>
      <c r="I16" s="12"/>
      <c r="J16" s="13"/>
      <c r="K16" s="13"/>
      <c r="L16" s="13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</row>
    <row r="17" spans="1:41" x14ac:dyDescent="0.25">
      <c r="H17" s="17"/>
      <c r="I17" s="12"/>
      <c r="J17" s="13"/>
      <c r="K17" s="13"/>
      <c r="L17" s="13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41" x14ac:dyDescent="0.25">
      <c r="A18" s="27" t="s">
        <v>5</v>
      </c>
      <c r="B18" s="27"/>
      <c r="C18" s="27"/>
      <c r="D18" s="27"/>
      <c r="H18" s="17"/>
      <c r="I18" s="12"/>
      <c r="J18" s="13"/>
      <c r="K18" s="13"/>
      <c r="L18" s="13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</row>
    <row r="19" spans="1:41" x14ac:dyDescent="0.25">
      <c r="A19" s="3">
        <v>60850</v>
      </c>
      <c r="B19" s="63" t="s">
        <v>41</v>
      </c>
      <c r="C19" s="64"/>
      <c r="D19" s="65"/>
      <c r="H19" s="17"/>
      <c r="I19" s="12"/>
      <c r="J19" s="13"/>
      <c r="K19" s="13"/>
      <c r="L19" s="13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</row>
    <row r="20" spans="1:41" x14ac:dyDescent="0.25">
      <c r="A20" s="3">
        <v>15815</v>
      </c>
      <c r="B20" s="63" t="s">
        <v>42</v>
      </c>
      <c r="C20" s="64"/>
      <c r="D20" s="65"/>
      <c r="H20" s="17"/>
      <c r="I20" s="12"/>
      <c r="J20" s="13"/>
      <c r="K20" s="13"/>
      <c r="L20" s="13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</row>
    <row r="21" spans="1:41" x14ac:dyDescent="0.25">
      <c r="A21" s="3">
        <v>16401.84</v>
      </c>
      <c r="B21" s="63" t="s">
        <v>32</v>
      </c>
      <c r="C21" s="64"/>
      <c r="D21" s="65"/>
      <c r="H21" s="17"/>
      <c r="I21" s="12"/>
      <c r="J21" s="13"/>
      <c r="K21" s="13"/>
      <c r="L21" s="13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</row>
    <row r="22" spans="1:41" x14ac:dyDescent="0.25">
      <c r="A22" s="3">
        <v>3500.75</v>
      </c>
      <c r="B22" s="63" t="s">
        <v>43</v>
      </c>
      <c r="C22" s="64"/>
      <c r="D22" s="65"/>
      <c r="H22" s="17"/>
      <c r="I22" s="12"/>
      <c r="J22" s="13"/>
      <c r="K22" s="13"/>
      <c r="L22" s="13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</row>
    <row r="23" spans="1:41" x14ac:dyDescent="0.25">
      <c r="A23" s="3">
        <v>3250</v>
      </c>
      <c r="B23" s="63" t="s">
        <v>40</v>
      </c>
      <c r="C23" s="64"/>
      <c r="D23" s="65"/>
      <c r="H23" s="17"/>
      <c r="I23" s="12"/>
      <c r="J23" s="13"/>
      <c r="K23" s="13"/>
      <c r="L23" s="13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</row>
    <row r="24" spans="1:41" x14ac:dyDescent="0.25">
      <c r="A24" s="3">
        <v>1500</v>
      </c>
      <c r="B24" s="63" t="s">
        <v>37</v>
      </c>
      <c r="C24" s="64"/>
      <c r="D24" s="65"/>
      <c r="H24" s="17"/>
      <c r="I24" s="12"/>
      <c r="J24" s="13"/>
      <c r="K24" s="13"/>
      <c r="L24" s="13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</row>
    <row r="25" spans="1:41" x14ac:dyDescent="0.25">
      <c r="A25" s="8">
        <f>118960.93</f>
        <v>118960.93</v>
      </c>
      <c r="B25" s="26" t="s">
        <v>15</v>
      </c>
      <c r="C25" s="26"/>
      <c r="D25" s="26"/>
      <c r="H25" s="17"/>
      <c r="I25" s="12"/>
      <c r="J25" s="13"/>
      <c r="K25" s="13"/>
      <c r="L25" s="13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 x14ac:dyDescent="0.25">
      <c r="A26" s="8">
        <f>16729.3</f>
        <v>16729.3</v>
      </c>
      <c r="B26" s="26" t="s">
        <v>16</v>
      </c>
      <c r="C26" s="26"/>
      <c r="D26" s="26"/>
      <c r="H26" s="17"/>
      <c r="I26" s="12"/>
      <c r="J26" s="13"/>
      <c r="K26" s="13"/>
      <c r="L26" s="13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</row>
    <row r="27" spans="1:41" x14ac:dyDescent="0.25">
      <c r="A27" s="8">
        <f>6384.06+39859.61</f>
        <v>46243.67</v>
      </c>
      <c r="B27" s="28" t="s">
        <v>14</v>
      </c>
      <c r="C27" s="28"/>
      <c r="D27" s="28"/>
      <c r="H27" s="17"/>
      <c r="I27" s="12"/>
      <c r="J27" s="13"/>
      <c r="K27" s="13"/>
      <c r="L27" s="13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</row>
    <row r="28" spans="1:41" x14ac:dyDescent="0.25">
      <c r="A28" s="7">
        <f>SUM(A19:A27)</f>
        <v>283251.49</v>
      </c>
      <c r="B28" s="62" t="s">
        <v>1</v>
      </c>
      <c r="C28" s="62"/>
      <c r="D28" s="62"/>
      <c r="H28" s="17"/>
      <c r="I28" s="12"/>
      <c r="J28" s="13"/>
      <c r="K28" s="13"/>
      <c r="L28" s="13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</row>
    <row r="29" spans="1:41" x14ac:dyDescent="0.25">
      <c r="H29" s="17"/>
      <c r="I29" s="12"/>
      <c r="J29" s="13"/>
      <c r="K29" s="13"/>
      <c r="L29" s="13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</row>
    <row r="30" spans="1:41" x14ac:dyDescent="0.25">
      <c r="A30" s="27" t="s">
        <v>27</v>
      </c>
      <c r="B30" s="27"/>
      <c r="C30" s="27"/>
      <c r="D30" s="27"/>
      <c r="F30" s="9"/>
      <c r="G30" s="9"/>
      <c r="H30" s="11"/>
      <c r="I30" s="11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</row>
    <row r="31" spans="1:41" x14ac:dyDescent="0.25">
      <c r="A31" s="24">
        <v>669675</v>
      </c>
      <c r="B31" s="46" t="s">
        <v>61</v>
      </c>
      <c r="C31" s="47"/>
      <c r="D31" s="48"/>
      <c r="F31" s="9"/>
      <c r="G31" s="9"/>
    </row>
    <row r="32" spans="1:41" x14ac:dyDescent="0.25">
      <c r="A32" s="23">
        <v>50673.599999999999</v>
      </c>
      <c r="B32" s="46" t="s">
        <v>63</v>
      </c>
      <c r="C32" s="47"/>
      <c r="D32" s="48"/>
      <c r="F32" s="9"/>
      <c r="G32" s="9"/>
    </row>
    <row r="33" spans="1:41" x14ac:dyDescent="0.25">
      <c r="A33" s="24">
        <v>45754.8</v>
      </c>
      <c r="B33" s="46" t="s">
        <v>64</v>
      </c>
      <c r="C33" s="47"/>
      <c r="D33" s="48"/>
      <c r="F33" s="9"/>
      <c r="G33" s="9"/>
    </row>
    <row r="34" spans="1:41" ht="30" customHeight="1" x14ac:dyDescent="0.25">
      <c r="A34" s="23">
        <v>41380</v>
      </c>
      <c r="B34" s="46" t="s">
        <v>73</v>
      </c>
      <c r="C34" s="47"/>
      <c r="D34" s="48"/>
      <c r="F34" s="9"/>
      <c r="G34" s="9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</row>
    <row r="35" spans="1:41" ht="15" customHeight="1" x14ac:dyDescent="0.25">
      <c r="A35" s="24">
        <v>25100</v>
      </c>
      <c r="B35" s="55" t="s">
        <v>74</v>
      </c>
      <c r="C35" s="56"/>
      <c r="D35" s="57"/>
      <c r="F35" s="9"/>
      <c r="G35" s="9"/>
      <c r="H35" s="11"/>
      <c r="I35" s="11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</row>
    <row r="36" spans="1:41" ht="30" customHeight="1" x14ac:dyDescent="0.25">
      <c r="A36" s="23">
        <v>13541</v>
      </c>
      <c r="B36" s="58" t="s">
        <v>65</v>
      </c>
      <c r="C36" s="59"/>
      <c r="D36" s="60"/>
      <c r="F36" s="9"/>
      <c r="G36" s="9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</row>
    <row r="37" spans="1:41" x14ac:dyDescent="0.25">
      <c r="A37" s="24">
        <v>11320</v>
      </c>
      <c r="B37" s="46" t="s">
        <v>67</v>
      </c>
      <c r="C37" s="47"/>
      <c r="D37" s="48"/>
      <c r="F37" s="9"/>
      <c r="G37" s="9"/>
    </row>
    <row r="38" spans="1:41" x14ac:dyDescent="0.25">
      <c r="A38" s="23">
        <v>9300</v>
      </c>
      <c r="B38" s="46" t="s">
        <v>69</v>
      </c>
      <c r="C38" s="47"/>
      <c r="D38" s="48"/>
      <c r="F38" s="9"/>
      <c r="G38" s="9"/>
      <c r="H38" s="11"/>
      <c r="I38" s="11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</row>
    <row r="39" spans="1:41" x14ac:dyDescent="0.25">
      <c r="A39" s="23">
        <v>7140</v>
      </c>
      <c r="B39" s="46" t="s">
        <v>62</v>
      </c>
      <c r="C39" s="47"/>
      <c r="D39" s="48"/>
      <c r="F39" s="9"/>
      <c r="G39" s="9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</row>
    <row r="40" spans="1:41" ht="15" customHeight="1" x14ac:dyDescent="0.25">
      <c r="A40" s="24">
        <v>6370.04</v>
      </c>
      <c r="B40" s="46" t="s">
        <v>70</v>
      </c>
      <c r="C40" s="47"/>
      <c r="D40" s="48"/>
    </row>
    <row r="41" spans="1:41" x14ac:dyDescent="0.25">
      <c r="A41" s="24">
        <v>5593.12</v>
      </c>
      <c r="B41" s="55" t="s">
        <v>68</v>
      </c>
      <c r="C41" s="56"/>
      <c r="D41" s="57"/>
      <c r="F41" s="9"/>
      <c r="G41" s="9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</row>
    <row r="42" spans="1:41" x14ac:dyDescent="0.25">
      <c r="A42" s="24">
        <v>4930</v>
      </c>
      <c r="B42" s="46" t="s">
        <v>72</v>
      </c>
      <c r="C42" s="47"/>
      <c r="D42" s="48"/>
      <c r="F42" s="9"/>
      <c r="G42" s="9"/>
    </row>
    <row r="43" spans="1:41" x14ac:dyDescent="0.25">
      <c r="A43" s="24">
        <v>4770</v>
      </c>
      <c r="B43" s="46" t="s">
        <v>66</v>
      </c>
      <c r="C43" s="47"/>
      <c r="D43" s="48"/>
      <c r="F43" s="9"/>
      <c r="G43" s="9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</row>
    <row r="44" spans="1:41" x14ac:dyDescent="0.25">
      <c r="A44" s="23">
        <v>3500</v>
      </c>
      <c r="B44" s="58" t="s">
        <v>71</v>
      </c>
      <c r="C44" s="59"/>
      <c r="D44" s="60"/>
      <c r="F44" s="9"/>
      <c r="G44" s="9"/>
      <c r="H44" s="11"/>
      <c r="I44" s="11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</row>
    <row r="45" spans="1:41" ht="15.95" customHeight="1" x14ac:dyDescent="0.25">
      <c r="A45" s="23">
        <v>2524.98</v>
      </c>
      <c r="B45" s="46" t="s">
        <v>77</v>
      </c>
      <c r="C45" s="47"/>
      <c r="D45" s="48"/>
      <c r="F45" s="9"/>
      <c r="G45" s="9"/>
    </row>
    <row r="46" spans="1:41" x14ac:dyDescent="0.25">
      <c r="A46" s="24">
        <v>2000</v>
      </c>
      <c r="B46" s="46" t="s">
        <v>76</v>
      </c>
      <c r="C46" s="47"/>
      <c r="D46" s="48"/>
      <c r="F46" s="9"/>
      <c r="G46" s="9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</row>
    <row r="47" spans="1:41" x14ac:dyDescent="0.25">
      <c r="A47" s="24">
        <v>540</v>
      </c>
      <c r="B47" s="46" t="s">
        <v>75</v>
      </c>
      <c r="C47" s="47"/>
      <c r="D47" s="48"/>
      <c r="F47" s="22"/>
      <c r="G47" s="9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</row>
    <row r="48" spans="1:41" ht="15" customHeight="1" x14ac:dyDescent="0.25">
      <c r="A48" s="8">
        <f>118960.93</f>
        <v>118960.93</v>
      </c>
      <c r="B48" s="26" t="s">
        <v>15</v>
      </c>
      <c r="C48" s="26"/>
      <c r="D48" s="26"/>
      <c r="F48" s="10"/>
    </row>
    <row r="49" spans="1:6" x14ac:dyDescent="0.25">
      <c r="A49" s="8">
        <f>16729.3+11000</f>
        <v>27729.3</v>
      </c>
      <c r="B49" s="26" t="s">
        <v>16</v>
      </c>
      <c r="C49" s="26"/>
      <c r="D49" s="26"/>
      <c r="F49" s="10"/>
    </row>
    <row r="50" spans="1:6" x14ac:dyDescent="0.25">
      <c r="A50" s="8">
        <f>6384.06+39859.61+4197.7</f>
        <v>50441.369999999995</v>
      </c>
      <c r="B50" s="28" t="s">
        <v>14</v>
      </c>
      <c r="C50" s="28"/>
      <c r="D50" s="28"/>
      <c r="F50" s="10"/>
    </row>
    <row r="51" spans="1:6" x14ac:dyDescent="0.25">
      <c r="A51" s="7">
        <f>SUM(A31:A50)</f>
        <v>1101244.1400000001</v>
      </c>
      <c r="B51" s="62" t="s">
        <v>1</v>
      </c>
      <c r="C51" s="62"/>
      <c r="D51" s="62"/>
      <c r="F51" s="10"/>
    </row>
    <row r="52" spans="1:6" x14ac:dyDescent="0.25">
      <c r="F52" s="10"/>
    </row>
    <row r="53" spans="1:6" x14ac:dyDescent="0.25">
      <c r="A53" s="27" t="s">
        <v>17</v>
      </c>
      <c r="B53" s="27"/>
      <c r="C53" s="27"/>
      <c r="D53" s="27"/>
      <c r="F53" s="10"/>
    </row>
    <row r="54" spans="1:6" s="70" customFormat="1" ht="30" customHeight="1" x14ac:dyDescent="0.25">
      <c r="A54" s="18">
        <v>68090</v>
      </c>
      <c r="B54" s="67" t="s">
        <v>44</v>
      </c>
      <c r="C54" s="68"/>
      <c r="D54" s="69"/>
      <c r="F54" s="71"/>
    </row>
    <row r="55" spans="1:6" s="70" customFormat="1" ht="15" customHeight="1" x14ac:dyDescent="0.25">
      <c r="A55" s="18">
        <v>20000</v>
      </c>
      <c r="B55" s="67" t="s">
        <v>45</v>
      </c>
      <c r="C55" s="68"/>
      <c r="D55" s="69"/>
      <c r="F55" s="71"/>
    </row>
    <row r="56" spans="1:6" s="70" customFormat="1" ht="15" customHeight="1" x14ac:dyDescent="0.25">
      <c r="A56" s="18">
        <v>9625.5</v>
      </c>
      <c r="B56" s="67" t="s">
        <v>48</v>
      </c>
      <c r="C56" s="68"/>
      <c r="D56" s="69"/>
      <c r="F56" s="71"/>
    </row>
    <row r="57" spans="1:6" s="70" customFormat="1" ht="15" customHeight="1" x14ac:dyDescent="0.25">
      <c r="A57" s="18">
        <v>2585.5500000000002</v>
      </c>
      <c r="B57" s="67" t="s">
        <v>58</v>
      </c>
      <c r="C57" s="68"/>
      <c r="D57" s="69"/>
      <c r="F57" s="71"/>
    </row>
    <row r="58" spans="1:6" s="70" customFormat="1" ht="15" customHeight="1" x14ac:dyDescent="0.25">
      <c r="A58" s="18">
        <v>1500</v>
      </c>
      <c r="B58" s="67" t="s">
        <v>47</v>
      </c>
      <c r="C58" s="68"/>
      <c r="D58" s="69"/>
      <c r="F58" s="71"/>
    </row>
    <row r="59" spans="1:6" s="70" customFormat="1" ht="15" customHeight="1" x14ac:dyDescent="0.25">
      <c r="A59" s="18">
        <v>889</v>
      </c>
      <c r="B59" s="67" t="s">
        <v>46</v>
      </c>
      <c r="C59" s="68"/>
      <c r="D59" s="69"/>
      <c r="F59" s="71"/>
    </row>
    <row r="60" spans="1:6" ht="15" customHeight="1" x14ac:dyDescent="0.25">
      <c r="A60" s="8">
        <f>43455.8</f>
        <v>43455.8</v>
      </c>
      <c r="B60" s="26" t="s">
        <v>15</v>
      </c>
      <c r="C60" s="26"/>
      <c r="D60" s="26"/>
      <c r="F60" s="10"/>
    </row>
    <row r="61" spans="1:6" ht="15" customHeight="1" x14ac:dyDescent="0.25">
      <c r="A61" s="8">
        <f>16729.3</f>
        <v>16729.3</v>
      </c>
      <c r="B61" s="26" t="s">
        <v>16</v>
      </c>
      <c r="C61" s="26"/>
      <c r="D61" s="26"/>
      <c r="F61" s="10"/>
    </row>
    <row r="62" spans="1:6" x14ac:dyDescent="0.25">
      <c r="A62" s="8">
        <f>6384.06+16583.13</f>
        <v>22967.190000000002</v>
      </c>
      <c r="B62" s="28" t="s">
        <v>14</v>
      </c>
      <c r="C62" s="28"/>
      <c r="D62" s="28"/>
    </row>
    <row r="63" spans="1:6" x14ac:dyDescent="0.25">
      <c r="A63" s="7">
        <f>SUM(A54:A62)</f>
        <v>185842.34</v>
      </c>
      <c r="B63" s="29" t="s">
        <v>1</v>
      </c>
      <c r="C63" s="30"/>
      <c r="D63" s="31"/>
    </row>
    <row r="64" spans="1:6" s="11" customFormat="1" x14ac:dyDescent="0.25">
      <c r="A64" s="12"/>
      <c r="B64" s="13"/>
      <c r="C64" s="13"/>
      <c r="D64" s="13"/>
    </row>
    <row r="65" spans="1:4" s="11" customFormat="1" x14ac:dyDescent="0.25">
      <c r="A65" s="27" t="s">
        <v>18</v>
      </c>
      <c r="B65" s="27"/>
      <c r="C65" s="27"/>
      <c r="D65" s="27"/>
    </row>
    <row r="66" spans="1:4" s="11" customFormat="1" ht="15" customHeight="1" x14ac:dyDescent="0.25">
      <c r="A66" s="3">
        <v>56920.160000000003</v>
      </c>
      <c r="B66" s="49" t="s">
        <v>50</v>
      </c>
      <c r="C66" s="49"/>
      <c r="D66" s="50"/>
    </row>
    <row r="67" spans="1:4" s="11" customFormat="1" ht="15" customHeight="1" x14ac:dyDescent="0.25">
      <c r="A67" s="3">
        <v>20000</v>
      </c>
      <c r="B67" s="49" t="s">
        <v>29</v>
      </c>
      <c r="C67" s="49"/>
      <c r="D67" s="50"/>
    </row>
    <row r="68" spans="1:4" s="11" customFormat="1" x14ac:dyDescent="0.25">
      <c r="A68" s="3">
        <v>3700</v>
      </c>
      <c r="B68" s="49" t="s">
        <v>49</v>
      </c>
      <c r="C68" s="49"/>
      <c r="D68" s="50"/>
    </row>
    <row r="69" spans="1:4" s="11" customFormat="1" x14ac:dyDescent="0.25">
      <c r="A69" s="51" t="s">
        <v>22</v>
      </c>
      <c r="B69" s="52"/>
      <c r="C69" s="52"/>
      <c r="D69" s="53"/>
    </row>
    <row r="70" spans="1:4" s="11" customFormat="1" x14ac:dyDescent="0.25">
      <c r="A70" s="8">
        <f>16729.3</f>
        <v>16729.3</v>
      </c>
      <c r="B70" s="26" t="s">
        <v>16</v>
      </c>
      <c r="C70" s="26"/>
      <c r="D70" s="26"/>
    </row>
    <row r="71" spans="1:4" s="11" customFormat="1" x14ac:dyDescent="0.25">
      <c r="A71" s="8">
        <f>6384.06</f>
        <v>6384.06</v>
      </c>
      <c r="B71" s="28" t="s">
        <v>14</v>
      </c>
      <c r="C71" s="28"/>
      <c r="D71" s="28"/>
    </row>
    <row r="72" spans="1:4" s="11" customFormat="1" x14ac:dyDescent="0.25">
      <c r="A72" s="7">
        <f>SUM(A66:A71)</f>
        <v>103733.52</v>
      </c>
      <c r="B72" s="29" t="s">
        <v>1</v>
      </c>
      <c r="C72" s="30"/>
      <c r="D72" s="31"/>
    </row>
    <row r="73" spans="1:4" s="11" customFormat="1" x14ac:dyDescent="0.25">
      <c r="A73" s="12"/>
      <c r="B73" s="13"/>
      <c r="C73" s="13"/>
      <c r="D73" s="13"/>
    </row>
    <row r="74" spans="1:4" s="11" customFormat="1" x14ac:dyDescent="0.25">
      <c r="A74" s="27" t="s">
        <v>19</v>
      </c>
      <c r="B74" s="27"/>
      <c r="C74" s="27"/>
      <c r="D74" s="27"/>
    </row>
    <row r="75" spans="1:4" s="11" customFormat="1" x14ac:dyDescent="0.25">
      <c r="A75" s="51" t="s">
        <v>22</v>
      </c>
      <c r="B75" s="52"/>
      <c r="C75" s="52"/>
      <c r="D75" s="53"/>
    </row>
    <row r="76" spans="1:4" s="11" customFormat="1" x14ac:dyDescent="0.25">
      <c r="A76" s="8">
        <f>16729.3</f>
        <v>16729.3</v>
      </c>
      <c r="B76" s="26" t="s">
        <v>16</v>
      </c>
      <c r="C76" s="26"/>
      <c r="D76" s="26"/>
    </row>
    <row r="77" spans="1:4" s="11" customFormat="1" x14ac:dyDescent="0.25">
      <c r="A77" s="8">
        <f>6384.06</f>
        <v>6384.06</v>
      </c>
      <c r="B77" s="28" t="s">
        <v>14</v>
      </c>
      <c r="C77" s="28"/>
      <c r="D77" s="28"/>
    </row>
    <row r="78" spans="1:4" x14ac:dyDescent="0.25">
      <c r="A78" s="7">
        <f>SUM(A75:A77)</f>
        <v>23113.360000000001</v>
      </c>
      <c r="B78" s="29" t="s">
        <v>1</v>
      </c>
      <c r="C78" s="30"/>
      <c r="D78" s="31"/>
    </row>
    <row r="79" spans="1:4" x14ac:dyDescent="0.25">
      <c r="A79" s="12"/>
      <c r="B79" s="13"/>
      <c r="C79" s="13"/>
      <c r="D79" s="13"/>
    </row>
    <row r="80" spans="1:4" x14ac:dyDescent="0.25">
      <c r="A80" s="27" t="s">
        <v>4</v>
      </c>
      <c r="B80" s="27"/>
      <c r="C80" s="27"/>
      <c r="D80" s="27"/>
    </row>
    <row r="81" spans="1:4" x14ac:dyDescent="0.25">
      <c r="A81" s="3">
        <v>22231.4</v>
      </c>
      <c r="B81" s="19" t="s">
        <v>24</v>
      </c>
      <c r="C81" s="20"/>
      <c r="D81" s="21"/>
    </row>
    <row r="82" spans="1:4" x14ac:dyDescent="0.25">
      <c r="A82" s="3">
        <v>5000</v>
      </c>
      <c r="B82" s="26" t="s">
        <v>52</v>
      </c>
      <c r="C82" s="26"/>
      <c r="D82" s="26"/>
    </row>
    <row r="83" spans="1:4" ht="15" customHeight="1" x14ac:dyDescent="0.25">
      <c r="A83" s="3">
        <v>2750.4</v>
      </c>
      <c r="B83" s="26" t="s">
        <v>25</v>
      </c>
      <c r="C83" s="26"/>
      <c r="D83" s="26"/>
    </row>
    <row r="84" spans="1:4" ht="15" customHeight="1" x14ac:dyDescent="0.25">
      <c r="A84" s="8">
        <f>13565.33</f>
        <v>13565.33</v>
      </c>
      <c r="B84" s="26" t="s">
        <v>15</v>
      </c>
      <c r="C84" s="26"/>
      <c r="D84" s="26"/>
    </row>
    <row r="85" spans="1:4" x14ac:dyDescent="0.25">
      <c r="A85" s="8">
        <f>16729.3</f>
        <v>16729.3</v>
      </c>
      <c r="B85" s="26" t="s">
        <v>16</v>
      </c>
      <c r="C85" s="26"/>
      <c r="D85" s="26"/>
    </row>
    <row r="86" spans="1:4" x14ac:dyDescent="0.25">
      <c r="A86" s="8">
        <f>6384.06+5176.66</f>
        <v>11560.720000000001</v>
      </c>
      <c r="B86" s="28" t="s">
        <v>14</v>
      </c>
      <c r="C86" s="28"/>
      <c r="D86" s="28"/>
    </row>
    <row r="87" spans="1:4" x14ac:dyDescent="0.25">
      <c r="A87" s="6">
        <f>SUM(A81:A86)</f>
        <v>71837.150000000009</v>
      </c>
      <c r="B87" s="45" t="s">
        <v>1</v>
      </c>
      <c r="C87" s="45"/>
      <c r="D87" s="45"/>
    </row>
    <row r="88" spans="1:4" ht="16.5" customHeight="1" x14ac:dyDescent="0.25">
      <c r="A88" s="2"/>
      <c r="B88" s="5"/>
      <c r="C88" s="5"/>
      <c r="D88" s="4"/>
    </row>
    <row r="89" spans="1:4" ht="30" customHeight="1" x14ac:dyDescent="0.25">
      <c r="A89" s="27" t="s">
        <v>20</v>
      </c>
      <c r="B89" s="27"/>
      <c r="C89" s="27"/>
      <c r="D89" s="27"/>
    </row>
    <row r="90" spans="1:4" ht="15" customHeight="1" x14ac:dyDescent="0.25">
      <c r="A90" s="18">
        <f>89438</f>
        <v>89438</v>
      </c>
      <c r="B90" s="33" t="s">
        <v>28</v>
      </c>
      <c r="C90" s="34"/>
      <c r="D90" s="35"/>
    </row>
    <row r="91" spans="1:4" ht="15" customHeight="1" x14ac:dyDescent="0.25">
      <c r="A91" s="3">
        <v>3000</v>
      </c>
      <c r="B91" s="33" t="s">
        <v>51</v>
      </c>
      <c r="C91" s="34"/>
      <c r="D91" s="35"/>
    </row>
    <row r="92" spans="1:4" ht="15" customHeight="1" x14ac:dyDescent="0.25">
      <c r="A92" s="8">
        <f>13565.33</f>
        <v>13565.33</v>
      </c>
      <c r="B92" s="26" t="s">
        <v>15</v>
      </c>
      <c r="C92" s="26"/>
      <c r="D92" s="26"/>
    </row>
    <row r="93" spans="1:4" x14ac:dyDescent="0.25">
      <c r="A93" s="8">
        <f>16729.3</f>
        <v>16729.3</v>
      </c>
      <c r="B93" s="26" t="s">
        <v>16</v>
      </c>
      <c r="C93" s="26"/>
      <c r="D93" s="26"/>
    </row>
    <row r="94" spans="1:4" x14ac:dyDescent="0.25">
      <c r="A94" s="8">
        <f>6384.06+5176.66+34130.36</f>
        <v>45691.08</v>
      </c>
      <c r="B94" s="28" t="s">
        <v>14</v>
      </c>
      <c r="C94" s="28"/>
      <c r="D94" s="28"/>
    </row>
    <row r="95" spans="1:4" x14ac:dyDescent="0.25">
      <c r="A95" s="6">
        <f>SUM(A90:A94)</f>
        <v>168423.71000000002</v>
      </c>
      <c r="B95" s="45" t="s">
        <v>1</v>
      </c>
      <c r="C95" s="45"/>
      <c r="D95" s="45"/>
    </row>
    <row r="96" spans="1:4" ht="14.25" customHeight="1" x14ac:dyDescent="0.25">
      <c r="A96" s="2"/>
      <c r="B96" s="5"/>
      <c r="C96" s="5"/>
      <c r="D96" s="4"/>
    </row>
    <row r="97" spans="1:4" ht="29.1" customHeight="1" x14ac:dyDescent="0.25">
      <c r="A97" s="27" t="s">
        <v>0</v>
      </c>
      <c r="B97" s="27"/>
      <c r="C97" s="27"/>
      <c r="D97" s="27"/>
    </row>
    <row r="98" spans="1:4" ht="15" customHeight="1" x14ac:dyDescent="0.25">
      <c r="A98" s="8">
        <f>17805.23</f>
        <v>17805.23</v>
      </c>
      <c r="B98" s="26" t="s">
        <v>15</v>
      </c>
      <c r="C98" s="26"/>
      <c r="D98" s="26"/>
    </row>
    <row r="99" spans="1:4" x14ac:dyDescent="0.25">
      <c r="A99" s="8">
        <f>16729.3</f>
        <v>16729.3</v>
      </c>
      <c r="B99" s="26" t="s">
        <v>16</v>
      </c>
      <c r="C99" s="26"/>
      <c r="D99" s="26"/>
    </row>
    <row r="100" spans="1:4" x14ac:dyDescent="0.25">
      <c r="A100" s="8">
        <f>6384.06+6794.64</f>
        <v>13178.7</v>
      </c>
      <c r="B100" s="28" t="s">
        <v>14</v>
      </c>
      <c r="C100" s="28"/>
      <c r="D100" s="28"/>
    </row>
    <row r="101" spans="1:4" x14ac:dyDescent="0.25">
      <c r="A101" s="6">
        <f>SUM(A98:A100)</f>
        <v>47713.229999999996</v>
      </c>
      <c r="B101" s="45" t="s">
        <v>1</v>
      </c>
      <c r="C101" s="45"/>
      <c r="D101" s="45"/>
    </row>
    <row r="102" spans="1:4" x14ac:dyDescent="0.25">
      <c r="C102" s="1"/>
      <c r="D102" s="1"/>
    </row>
    <row r="103" spans="1:4" x14ac:dyDescent="0.25">
      <c r="A103" s="27" t="s">
        <v>21</v>
      </c>
      <c r="B103" s="27"/>
      <c r="C103" s="27"/>
      <c r="D103" s="27"/>
    </row>
    <row r="104" spans="1:4" x14ac:dyDescent="0.25">
      <c r="A104" s="3">
        <v>118214.41</v>
      </c>
      <c r="B104" s="28" t="s">
        <v>23</v>
      </c>
      <c r="C104" s="28"/>
      <c r="D104" s="28"/>
    </row>
    <row r="105" spans="1:4" x14ac:dyDescent="0.25">
      <c r="A105" s="3">
        <v>143699.84</v>
      </c>
      <c r="B105" s="28" t="s">
        <v>33</v>
      </c>
      <c r="C105" s="28"/>
      <c r="D105" s="28"/>
    </row>
    <row r="106" spans="1:4" x14ac:dyDescent="0.25">
      <c r="A106" s="8">
        <f>17805.23</f>
        <v>17805.23</v>
      </c>
      <c r="B106" s="26" t="s">
        <v>15</v>
      </c>
      <c r="C106" s="26"/>
      <c r="D106" s="26"/>
    </row>
    <row r="107" spans="1:4" x14ac:dyDescent="0.25">
      <c r="A107" s="8">
        <f>16729.3</f>
        <v>16729.3</v>
      </c>
      <c r="B107" s="26" t="s">
        <v>16</v>
      </c>
      <c r="C107" s="26"/>
      <c r="D107" s="26"/>
    </row>
    <row r="108" spans="1:4" x14ac:dyDescent="0.25">
      <c r="A108" s="8">
        <f>6384.06+6794.64+64401.23</f>
        <v>77579.930000000008</v>
      </c>
      <c r="B108" s="28" t="s">
        <v>14</v>
      </c>
      <c r="C108" s="28"/>
      <c r="D108" s="28"/>
    </row>
    <row r="109" spans="1:4" ht="15" customHeight="1" x14ac:dyDescent="0.25">
      <c r="A109" s="6">
        <f>SUM(A104:A108)</f>
        <v>374028.70999999996</v>
      </c>
      <c r="B109" s="45" t="s">
        <v>1</v>
      </c>
      <c r="C109" s="45"/>
      <c r="D109" s="45"/>
    </row>
    <row r="110" spans="1:4" ht="15" customHeight="1" x14ac:dyDescent="0.25"/>
    <row r="111" spans="1:4" x14ac:dyDescent="0.25">
      <c r="A111" s="39" t="s">
        <v>9</v>
      </c>
      <c r="B111" s="40"/>
      <c r="C111" s="40"/>
      <c r="D111" s="41"/>
    </row>
    <row r="112" spans="1:4" ht="29.25" customHeight="1" x14ac:dyDescent="0.25">
      <c r="A112" s="3">
        <v>27309</v>
      </c>
      <c r="B112" s="42" t="s">
        <v>55</v>
      </c>
      <c r="C112" s="43"/>
      <c r="D112" s="44"/>
    </row>
    <row r="113" spans="1:4" ht="30" customHeight="1" x14ac:dyDescent="0.25">
      <c r="A113" s="3">
        <v>16714</v>
      </c>
      <c r="B113" s="42" t="s">
        <v>56</v>
      </c>
      <c r="C113" s="43"/>
      <c r="D113" s="44"/>
    </row>
    <row r="114" spans="1:4" x14ac:dyDescent="0.25">
      <c r="A114" s="3">
        <v>8100</v>
      </c>
      <c r="B114" s="42" t="s">
        <v>57</v>
      </c>
      <c r="C114" s="43"/>
      <c r="D114" s="44"/>
    </row>
    <row r="115" spans="1:4" x14ac:dyDescent="0.25">
      <c r="A115" s="3">
        <v>3670</v>
      </c>
      <c r="B115" s="42" t="s">
        <v>53</v>
      </c>
      <c r="C115" s="43"/>
      <c r="D115" s="44"/>
    </row>
    <row r="116" spans="1:4" x14ac:dyDescent="0.25">
      <c r="A116" s="3">
        <v>3008.1</v>
      </c>
      <c r="B116" s="42" t="s">
        <v>54</v>
      </c>
      <c r="C116" s="43"/>
      <c r="D116" s="44"/>
    </row>
    <row r="117" spans="1:4" x14ac:dyDescent="0.25">
      <c r="A117" s="8">
        <f>17784.03</f>
        <v>17784.03</v>
      </c>
      <c r="B117" s="26" t="s">
        <v>15</v>
      </c>
      <c r="C117" s="26"/>
      <c r="D117" s="26"/>
    </row>
    <row r="118" spans="1:4" x14ac:dyDescent="0.25">
      <c r="A118" s="8">
        <f>16729.3</f>
        <v>16729.3</v>
      </c>
      <c r="B118" s="26" t="s">
        <v>16</v>
      </c>
      <c r="C118" s="26"/>
      <c r="D118" s="26"/>
    </row>
    <row r="119" spans="1:4" ht="15" customHeight="1" x14ac:dyDescent="0.25">
      <c r="A119" s="8">
        <f>6384.06+6786.55</f>
        <v>13170.61</v>
      </c>
      <c r="B119" s="28" t="s">
        <v>14</v>
      </c>
      <c r="C119" s="28"/>
      <c r="D119" s="28"/>
    </row>
    <row r="120" spans="1:4" ht="15" customHeight="1" x14ac:dyDescent="0.25">
      <c r="A120" s="6">
        <f>SUM(A112:A119)</f>
        <v>106485.04000000001</v>
      </c>
      <c r="B120" s="45" t="s">
        <v>1</v>
      </c>
      <c r="C120" s="45"/>
      <c r="D120" s="45"/>
    </row>
    <row r="122" spans="1:4" x14ac:dyDescent="0.25">
      <c r="A122" s="39" t="s">
        <v>6</v>
      </c>
      <c r="B122" s="40"/>
      <c r="C122" s="40"/>
      <c r="D122" s="41"/>
    </row>
    <row r="123" spans="1:4" ht="15" customHeight="1" x14ac:dyDescent="0.25">
      <c r="A123" s="8">
        <f>13565.33</f>
        <v>13565.33</v>
      </c>
      <c r="B123" s="26" t="s">
        <v>15</v>
      </c>
      <c r="C123" s="26"/>
      <c r="D123" s="26"/>
    </row>
    <row r="124" spans="1:4" ht="15" customHeight="1" x14ac:dyDescent="0.25">
      <c r="A124" s="8">
        <f>16729.3</f>
        <v>16729.3</v>
      </c>
      <c r="B124" s="26" t="s">
        <v>16</v>
      </c>
      <c r="C124" s="26"/>
      <c r="D124" s="26"/>
    </row>
    <row r="125" spans="1:4" ht="15" customHeight="1" x14ac:dyDescent="0.25">
      <c r="A125" s="8">
        <f>6384.06+5176.66</f>
        <v>11560.720000000001</v>
      </c>
      <c r="B125" s="28" t="s">
        <v>14</v>
      </c>
      <c r="C125" s="28"/>
      <c r="D125" s="28"/>
    </row>
    <row r="126" spans="1:4" x14ac:dyDescent="0.25">
      <c r="A126" s="6">
        <f>SUM(A123:A125)</f>
        <v>41855.35</v>
      </c>
      <c r="B126" s="36" t="s">
        <v>1</v>
      </c>
      <c r="C126" s="37"/>
      <c r="D126" s="38"/>
    </row>
  </sheetData>
  <sortState ref="A22:B44">
    <sortCondition ref="A22"/>
  </sortState>
  <mergeCells count="112">
    <mergeCell ref="B116:D116"/>
    <mergeCell ref="B114:D114"/>
    <mergeCell ref="B57:D57"/>
    <mergeCell ref="B11:D11"/>
    <mergeCell ref="B12:D12"/>
    <mergeCell ref="B7:D7"/>
    <mergeCell ref="B20:D20"/>
    <mergeCell ref="B22:D22"/>
    <mergeCell ref="B24:D24"/>
    <mergeCell ref="B55:D55"/>
    <mergeCell ref="B59:D59"/>
    <mergeCell ref="B58:D58"/>
    <mergeCell ref="B56:D56"/>
    <mergeCell ref="B91:D91"/>
    <mergeCell ref="B82:D82"/>
    <mergeCell ref="B83:D83"/>
    <mergeCell ref="B105:D105"/>
    <mergeCell ref="B47:D47"/>
    <mergeCell ref="A1:D1"/>
    <mergeCell ref="A30:D30"/>
    <mergeCell ref="A18:D18"/>
    <mergeCell ref="B26:D26"/>
    <mergeCell ref="B28:D28"/>
    <mergeCell ref="B27:D27"/>
    <mergeCell ref="A5:D5"/>
    <mergeCell ref="B14:D14"/>
    <mergeCell ref="B16:D16"/>
    <mergeCell ref="B15:D15"/>
    <mergeCell ref="B13:D13"/>
    <mergeCell ref="B25:D25"/>
    <mergeCell ref="B21:D21"/>
    <mergeCell ref="B19:D19"/>
    <mergeCell ref="B23:D23"/>
    <mergeCell ref="B51:D51"/>
    <mergeCell ref="B8:D8"/>
    <mergeCell ref="B10:D10"/>
    <mergeCell ref="B31:D31"/>
    <mergeCell ref="B42:D42"/>
    <mergeCell ref="B48:D48"/>
    <mergeCell ref="B46:D46"/>
    <mergeCell ref="B44:D44"/>
    <mergeCell ref="B36:D36"/>
    <mergeCell ref="B68:D68"/>
    <mergeCell ref="B67:D67"/>
    <mergeCell ref="B109:D109"/>
    <mergeCell ref="B63:D63"/>
    <mergeCell ref="A53:D53"/>
    <mergeCell ref="B61:D61"/>
    <mergeCell ref="B40:D40"/>
    <mergeCell ref="A65:D65"/>
    <mergeCell ref="B49:D49"/>
    <mergeCell ref="B62:D62"/>
    <mergeCell ref="B66:D66"/>
    <mergeCell ref="B85:D85"/>
    <mergeCell ref="B87:D87"/>
    <mergeCell ref="B86:D86"/>
    <mergeCell ref="A89:D89"/>
    <mergeCell ref="B106:D106"/>
    <mergeCell ref="B84:D84"/>
    <mergeCell ref="A69:D69"/>
    <mergeCell ref="A75:D75"/>
    <mergeCell ref="A80:D80"/>
    <mergeCell ref="B60:D60"/>
    <mergeCell ref="B54:D54"/>
    <mergeCell ref="B94:D94"/>
    <mergeCell ref="B95:D95"/>
    <mergeCell ref="A103:D103"/>
    <mergeCell ref="B107:D107"/>
    <mergeCell ref="B108:D108"/>
    <mergeCell ref="B92:D92"/>
    <mergeCell ref="B93:D93"/>
    <mergeCell ref="B104:D104"/>
    <mergeCell ref="A97:D97"/>
    <mergeCell ref="B101:D101"/>
    <mergeCell ref="B99:D99"/>
    <mergeCell ref="B100:D100"/>
    <mergeCell ref="B98:D98"/>
    <mergeCell ref="B124:D124"/>
    <mergeCell ref="B126:D126"/>
    <mergeCell ref="A111:D111"/>
    <mergeCell ref="B113:D113"/>
    <mergeCell ref="B125:D125"/>
    <mergeCell ref="B120:D120"/>
    <mergeCell ref="B123:D123"/>
    <mergeCell ref="B117:D117"/>
    <mergeCell ref="B118:D118"/>
    <mergeCell ref="B119:D119"/>
    <mergeCell ref="B115:D115"/>
    <mergeCell ref="B112:D112"/>
    <mergeCell ref="A122:D122"/>
    <mergeCell ref="B76:D76"/>
    <mergeCell ref="A74:D74"/>
    <mergeCell ref="B70:D70"/>
    <mergeCell ref="B71:D71"/>
    <mergeCell ref="B72:D72"/>
    <mergeCell ref="B77:D77"/>
    <mergeCell ref="B78:D78"/>
    <mergeCell ref="A3:C3"/>
    <mergeCell ref="B90:D90"/>
    <mergeCell ref="B6:D6"/>
    <mergeCell ref="B9:D9"/>
    <mergeCell ref="B41:D41"/>
    <mergeCell ref="B45:D45"/>
    <mergeCell ref="B37:D37"/>
    <mergeCell ref="B35:D35"/>
    <mergeCell ref="B50:D50"/>
    <mergeCell ref="B33:D33"/>
    <mergeCell ref="B34:D34"/>
    <mergeCell ref="B39:D39"/>
    <mergeCell ref="B43:D43"/>
    <mergeCell ref="B38:D38"/>
    <mergeCell ref="B32:D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2" sqref="A2:D2"/>
    </sheetView>
  </sheetViews>
  <sheetFormatPr defaultColWidth="8.85546875" defaultRowHeight="15" x14ac:dyDescent="0.25"/>
  <cols>
    <col min="1" max="1" width="15" customWidth="1"/>
    <col min="3" max="3" width="10.42578125" bestFit="1" customWidth="1"/>
    <col min="4" max="4" width="51.7109375" customWidth="1"/>
    <col min="6" max="6" width="25.85546875" customWidth="1"/>
    <col min="9" max="9" width="15" customWidth="1"/>
    <col min="10" max="10" width="16.42578125" customWidth="1"/>
    <col min="11" max="11" width="11" customWidth="1"/>
    <col min="13" max="13" width="21.7109375" customWidth="1"/>
  </cols>
  <sheetData>
    <row r="2" spans="1:14" x14ac:dyDescent="0.25">
      <c r="A2" s="27" t="s">
        <v>2</v>
      </c>
      <c r="B2" s="27"/>
      <c r="C2" s="27"/>
      <c r="D2" s="27"/>
    </row>
    <row r="3" spans="1:14" x14ac:dyDescent="0.25">
      <c r="A3" s="3">
        <v>25264.959999999999</v>
      </c>
      <c r="B3" s="28" t="s">
        <v>8</v>
      </c>
      <c r="C3" s="28"/>
      <c r="D3" s="28"/>
    </row>
    <row r="4" spans="1:14" x14ac:dyDescent="0.25">
      <c r="A4" s="3">
        <f>25799.2</f>
        <v>25799.200000000001</v>
      </c>
      <c r="B4" s="26" t="s">
        <v>26</v>
      </c>
      <c r="C4" s="26"/>
      <c r="D4" s="26"/>
    </row>
    <row r="5" spans="1:14" x14ac:dyDescent="0.25">
      <c r="A5" s="3">
        <v>39898.870000000003</v>
      </c>
      <c r="B5" s="66" t="s">
        <v>59</v>
      </c>
      <c r="C5" s="66"/>
      <c r="D5" s="66"/>
    </row>
    <row r="6" spans="1:14" x14ac:dyDescent="0.25">
      <c r="A6" s="3">
        <v>10659.1</v>
      </c>
      <c r="B6" s="26" t="s">
        <v>11</v>
      </c>
      <c r="C6" s="26"/>
      <c r="D6" s="26"/>
    </row>
    <row r="7" spans="1:14" x14ac:dyDescent="0.25">
      <c r="A7" s="3">
        <v>45000</v>
      </c>
      <c r="B7" s="28" t="s">
        <v>60</v>
      </c>
      <c r="C7" s="28"/>
      <c r="D7" s="28"/>
    </row>
    <row r="8" spans="1:14" x14ac:dyDescent="0.25">
      <c r="A8" s="3">
        <v>4739.51</v>
      </c>
      <c r="B8" s="28" t="s">
        <v>7</v>
      </c>
      <c r="C8" s="28"/>
      <c r="D8" s="28"/>
    </row>
    <row r="9" spans="1:14" x14ac:dyDescent="0.25">
      <c r="A9" s="8">
        <f>65900.03</f>
        <v>65900.03</v>
      </c>
      <c r="B9" s="28" t="s">
        <v>13</v>
      </c>
      <c r="C9" s="28"/>
      <c r="D9" s="28"/>
      <c r="K9" s="14"/>
      <c r="L9" s="14"/>
      <c r="N9" s="14"/>
    </row>
    <row r="10" spans="1:14" x14ac:dyDescent="0.25">
      <c r="A10" s="8">
        <f>71136.95</f>
        <v>71136.95</v>
      </c>
      <c r="B10" s="28" t="s">
        <v>12</v>
      </c>
      <c r="C10" s="28"/>
      <c r="D10" s="28"/>
      <c r="J10" s="14"/>
      <c r="K10" s="14"/>
      <c r="L10" s="14"/>
      <c r="M10" s="14"/>
    </row>
    <row r="11" spans="1:14" x14ac:dyDescent="0.25">
      <c r="A11" s="8">
        <f>25148.06+15316.63+9845.21</f>
        <v>50309.9</v>
      </c>
      <c r="B11" s="28" t="s">
        <v>14</v>
      </c>
      <c r="C11" s="28"/>
      <c r="D11" s="28"/>
      <c r="K11" s="14"/>
      <c r="L11" s="14"/>
      <c r="M11" s="14"/>
    </row>
    <row r="12" spans="1:14" x14ac:dyDescent="0.25">
      <c r="A12" s="7">
        <f>SUM(A3:A11)</f>
        <v>338708.52</v>
      </c>
      <c r="B12" s="62" t="s">
        <v>3</v>
      </c>
      <c r="C12" s="62"/>
      <c r="D12" s="62"/>
    </row>
    <row r="17" spans="7:11" x14ac:dyDescent="0.25">
      <c r="G17" s="15"/>
      <c r="H17" s="15"/>
    </row>
    <row r="18" spans="7:11" x14ac:dyDescent="0.25">
      <c r="I18" s="16"/>
      <c r="J18" s="16"/>
      <c r="K18" s="16"/>
    </row>
    <row r="19" spans="7:11" x14ac:dyDescent="0.25">
      <c r="I19" s="16"/>
      <c r="J19" s="16"/>
      <c r="K19" s="16"/>
    </row>
    <row r="20" spans="7:11" x14ac:dyDescent="0.25">
      <c r="I20" s="16"/>
      <c r="J20" s="16"/>
      <c r="K20" s="16"/>
    </row>
    <row r="21" spans="7:11" x14ac:dyDescent="0.25">
      <c r="I21" s="16"/>
      <c r="J21" s="16"/>
      <c r="K21" s="16"/>
    </row>
    <row r="22" spans="7:11" x14ac:dyDescent="0.25">
      <c r="I22" s="16"/>
      <c r="J22" s="16"/>
      <c r="K22" s="16"/>
    </row>
    <row r="23" spans="7:11" x14ac:dyDescent="0.25">
      <c r="I23" s="16"/>
      <c r="J23" s="16"/>
      <c r="K23" s="16"/>
    </row>
    <row r="24" spans="7:11" x14ac:dyDescent="0.25">
      <c r="I24" s="16"/>
      <c r="J24" s="16"/>
      <c r="K24" s="16"/>
    </row>
    <row r="25" spans="7:11" x14ac:dyDescent="0.25">
      <c r="I25" s="16"/>
      <c r="J25" s="16"/>
      <c r="K25" s="16"/>
    </row>
    <row r="26" spans="7:11" x14ac:dyDescent="0.25">
      <c r="I26" s="16"/>
      <c r="J26" s="16"/>
      <c r="K26" s="16"/>
    </row>
  </sheetData>
  <mergeCells count="11">
    <mergeCell ref="B12:D12"/>
    <mergeCell ref="A2:D2"/>
    <mergeCell ref="B3:D3"/>
    <mergeCell ref="B8:D8"/>
    <mergeCell ref="B9:D9"/>
    <mergeCell ref="B10:D10"/>
    <mergeCell ref="B11:D11"/>
    <mergeCell ref="B4:D4"/>
    <mergeCell ref="B5:D5"/>
    <mergeCell ref="B6:D6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Работа проектов и служб</vt:lpstr>
      <vt:lpstr>Организация чудес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Дарья</cp:lastModifiedBy>
  <dcterms:created xsi:type="dcterms:W3CDTF">2018-02-28T19:38:51Z</dcterms:created>
  <dcterms:modified xsi:type="dcterms:W3CDTF">2019-10-10T11:49:38Z</dcterms:modified>
</cp:coreProperties>
</file>